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текущий 2017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<sst xmlns="http://schemas.openxmlformats.org/spreadsheetml/2006/main" count="580" uniqueCount="159">
  <si>
    <t>Оплаченно</t>
  </si>
  <si>
    <t xml:space="preserve">Выполнено </t>
  </si>
  <si>
    <t>Итого</t>
  </si>
  <si>
    <t>Накопление Текущего ремонта.</t>
  </si>
  <si>
    <t>Адрес</t>
  </si>
  <si>
    <t>Сумма</t>
  </si>
  <si>
    <t>Дружбы 11</t>
  </si>
  <si>
    <t>Дружбы 15</t>
  </si>
  <si>
    <t>пер. малинники 15</t>
  </si>
  <si>
    <t>пер. малинники 17</t>
  </si>
  <si>
    <t>Промышленная 10</t>
  </si>
  <si>
    <t>Ольговская 5</t>
  </si>
  <si>
    <t>Промышленная 36</t>
  </si>
  <si>
    <t>Тарутинская 171 к1</t>
  </si>
  <si>
    <t>Тарутинская 171 к2</t>
  </si>
  <si>
    <t>пер. Дорожный 8</t>
  </si>
  <si>
    <t>Северная 96</t>
  </si>
  <si>
    <t>Дружбы 17</t>
  </si>
  <si>
    <t>дружбы 12</t>
  </si>
  <si>
    <t>дружбы 13</t>
  </si>
  <si>
    <t>тракторная 49</t>
  </si>
  <si>
    <t>пер. Ольговский 12</t>
  </si>
  <si>
    <t>дружбы 19</t>
  </si>
  <si>
    <t>тарутинская 194 к1</t>
  </si>
  <si>
    <t>тарутинская 188</t>
  </si>
  <si>
    <t>тарутинская 184</t>
  </si>
  <si>
    <t>ольговская 17</t>
  </si>
  <si>
    <t>шахтеров 4</t>
  </si>
  <si>
    <t>северная 65/2</t>
  </si>
  <si>
    <t>новослободкая 13</t>
  </si>
  <si>
    <t>ольговская 14</t>
  </si>
  <si>
    <t>ольговская 16</t>
  </si>
  <si>
    <t>тарутинская 192 к1</t>
  </si>
  <si>
    <t>ольговская 15</t>
  </si>
  <si>
    <t>ольговская 19</t>
  </si>
  <si>
    <t>тарутинская 186</t>
  </si>
  <si>
    <t xml:space="preserve">тарутинская 192 </t>
  </si>
  <si>
    <t xml:space="preserve">тарутинская 194 </t>
  </si>
  <si>
    <t>ольговская 6</t>
  </si>
  <si>
    <t>ольговская 8</t>
  </si>
  <si>
    <t>ольговская 10/5</t>
  </si>
  <si>
    <t>ольговская 12</t>
  </si>
  <si>
    <t>п. ольговский 3</t>
  </si>
  <si>
    <t>тарутинская 186 к.1</t>
  </si>
  <si>
    <t>забойная 1/69</t>
  </si>
  <si>
    <t>врубовая 2/63</t>
  </si>
  <si>
    <t>п. малинники 7 к2</t>
  </si>
  <si>
    <t>шахтеров 5</t>
  </si>
  <si>
    <t>тарутинская 200 к1</t>
  </si>
  <si>
    <t>тарутинская 202</t>
  </si>
  <si>
    <t>ольговская 13</t>
  </si>
  <si>
    <t>шахтеров 6</t>
  </si>
  <si>
    <t>ольговская 10 к1</t>
  </si>
  <si>
    <t>ольговская 12 к1</t>
  </si>
  <si>
    <t>врубовая 4</t>
  </si>
  <si>
    <t>механизаторов 23</t>
  </si>
  <si>
    <t>п. ольговский 11</t>
  </si>
  <si>
    <t>дружбы 7</t>
  </si>
  <si>
    <t>промышленная 4</t>
  </si>
  <si>
    <t>дружбы 6</t>
  </si>
  <si>
    <t>тракторная 52</t>
  </si>
  <si>
    <t>дружбы 9</t>
  </si>
  <si>
    <t>новослободская 20</t>
  </si>
  <si>
    <t>п. врубовой 4</t>
  </si>
  <si>
    <t>отбойная 18/2</t>
  </si>
  <si>
    <t>дружбы 5</t>
  </si>
  <si>
    <t>шахтеров 3</t>
  </si>
  <si>
    <t>шахтеров 13</t>
  </si>
  <si>
    <t>дружбы 10</t>
  </si>
  <si>
    <t>промышленная 2</t>
  </si>
  <si>
    <t>промышленная 6</t>
  </si>
  <si>
    <t>промышленная 8</t>
  </si>
  <si>
    <t>п. малинники 7 к1</t>
  </si>
  <si>
    <t>п. малинники 9</t>
  </si>
  <si>
    <t>забойная 3</t>
  </si>
  <si>
    <t>ольговская 3</t>
  </si>
  <si>
    <t>п. ольговский 9</t>
  </si>
  <si>
    <t>Промышленная 1</t>
  </si>
  <si>
    <t>Акт сверки за период 01.01.2017 по 31.12.2017 по адресу г. Калуга ул. Дружбы д.11</t>
  </si>
  <si>
    <t>Остаток на 01.01.2017</t>
  </si>
  <si>
    <t>Акт сверки за период 01.01.2017 по 31.12.2017 по адресу г. Калуга ул. Дружбы д.15</t>
  </si>
  <si>
    <t>Акт сверки за период 01.01.2017 по 31.12.2017 по адресу г. Калуга пер. Малинники д.15</t>
  </si>
  <si>
    <t>Акт сверки за период 01.01.2017 по 31.12.2017 по адресу г. Калуга пер. Малинники д.17</t>
  </si>
  <si>
    <t>Акт сверки за период 01.01.2017 по 31.12.2017 по адресу г. Калуга ул. Промышленная д.10</t>
  </si>
  <si>
    <t>Акт сверки за период 01.01.2017 по 31.12.2017 по адресу г. Калуга ул.Ольговская д.5</t>
  </si>
  <si>
    <t>Акт сверки за период 01.01.2017 по 31.12.2017 по адресу г. Калуга ул.Промышленная д.36</t>
  </si>
  <si>
    <t>Акт сверки за период 01.01.2017 по 31.12.2017 по адресу г. Калуга ул.Тарутинская д.171 к.1</t>
  </si>
  <si>
    <t>Акт сверки за период 01.01.2017 по 31.12.2017 по адресу г. Калуга ул.Тарутинская д.171 к.2</t>
  </si>
  <si>
    <t>Акт сверки за период 01.01.2017 по 31.12.2017 по адресу г. Калуга пер. Дорожный д.8</t>
  </si>
  <si>
    <t>Акт сверки за период 01.01.2017 по 31.12.2017 по адресу г. Калуга ул. Северная д.96</t>
  </si>
  <si>
    <t>Акт сверки за период 01.01.2017 по 31.12.2017 по адресу г. Калуга ул. Дружбы д.17</t>
  </si>
  <si>
    <t>Акт сверки за период 01.01.2017 по 31.12.2017 по адресу г. Калуга ул. Дружбы д.12</t>
  </si>
  <si>
    <t>Акт сверки за период 01.01.2017 по 31.12.2017 по адресу г. Калуга ул. Дружбы д.13</t>
  </si>
  <si>
    <t>Акт сверки за период 01.01.2017 по 31.12.2017 по адресу г. Калуга ул. Тракторная д.49</t>
  </si>
  <si>
    <t>Акт сверки за период 01.01.2017 по 31.12.2017 по адресу г. Калуга пер. Ольговский д.12</t>
  </si>
  <si>
    <t>Акт сверки за период 01.01.2017 по 31.12.2017 по адресу г. Калуга ул. Дружбы д.19</t>
  </si>
  <si>
    <t>Акт сверки за период 01.01.2017 по 31.12.2017 по адресу г. Калуга ул. Тарутинская д.194 к.1</t>
  </si>
  <si>
    <t>Акт сверки за период 01.01.2017 по 31.12.2017 по адресу г. Калуга ул. Тарутинская д.188</t>
  </si>
  <si>
    <t>Акт сверки за период 01.01.2017 по 31.12.2017 по адресу г. Калуга ул. Тарутинская д.184</t>
  </si>
  <si>
    <t>Акт сверки за период 01.01.2017 по 31.12.2017 по адресу г. Калуга ул. Ольговская д.17</t>
  </si>
  <si>
    <t>Акт сверки за период 01.01.2017 по 31.12.2017 по адресу г. Калуга ул. Шахтеров д.4</t>
  </si>
  <si>
    <t>Акт сверки за период 01.01.2017 по 31.12.2017 по адресу г. Калуга ул. Северная д.65/2</t>
  </si>
  <si>
    <t>Акт сверки за период 01.01.2017 по 31.12.2017 по адресу г. Калуга ул. Новослободская д.13</t>
  </si>
  <si>
    <t>Акт сверки за период 01.01.2017 по 31.12.2017 по адресу г. Калуга ул.Ольговская д.14</t>
  </si>
  <si>
    <t>Акт сверки за период 01.01.2017 по 31.12.2017 по адресу г. Калуга ул. Ольговская д.16</t>
  </si>
  <si>
    <t>Акт сверки за период 01.01.2017 по 31.12.2017 по адресу г. Калуга ул. Тарутинская д.192 к.1</t>
  </si>
  <si>
    <t>Акт сверки за период 01.01.2017 по 31.12.2017 по адресу г. Калуга ул. Ольговская д.15</t>
  </si>
  <si>
    <t>Акт сверки за период 01.01.2017 по 31.12.2017 по адресу г. Калуга ул. Ольговская д.19</t>
  </si>
  <si>
    <t>Акт сверки за период 01.01.2017 по 31.12.2017 по адресу г. Калуга ул. Тарутинская д.186</t>
  </si>
  <si>
    <t>Акт сверки за период 01.01.2017 по 31.12.2017 по адресу г. Калуга ул. Тарутинская д.192</t>
  </si>
  <si>
    <t>Акт сверки за период 01.01.2017 по 31.12.2017 по адресу г. Калуга ул. Тарутинская д.194</t>
  </si>
  <si>
    <t>Акт сверки за период 01.01.2017 по 31.12.2017 по адресу г. Калуга ул. Ольговская д.6</t>
  </si>
  <si>
    <t>Акт сверки за период 01.01.2017 по 31.12.2017 по адресу г. Калуга ул. Ольговская д.8</t>
  </si>
  <si>
    <t>Акт сверки за период 01.01.2017 по 31.12.2017 по адресу г. Калуга ул. Ольговская д. 10/5</t>
  </si>
  <si>
    <t>Акт сверки за период 01.01.2017 по 31.12.2017 по адресу г. Калуга ул. Ольговская д. 12</t>
  </si>
  <si>
    <t>Акт сверки за период 01.01.2017 по 31.12.2017 по адресу г. Калуга пер. Ольговский д.3</t>
  </si>
  <si>
    <t>Акт сверки за период 01.01.2017 по 31.12.2017 по адресу г. Калуга ул. Тарутинская д.186 к.1</t>
  </si>
  <si>
    <t>Акт сверки за период 01.01.2017 по 31.12.2017 по адресу г. Калуга ул. Забойная д.1/69</t>
  </si>
  <si>
    <t>Акт сверки за период 01.01.2017 по 31.12.2017 по адресу г. Калуга ул. Врубовая д.2/63</t>
  </si>
  <si>
    <t>Акт сверки за период 01.01.2017 по 31.12.2017 по адресу г. Калуга ул. Промышленная д.1</t>
  </si>
  <si>
    <t>Акт сверки за период 01.01.2017 по 31.12.2017 по адресу г. Калуга пер. Малинникид.7к.2</t>
  </si>
  <si>
    <t>Акт сверки за период 01.01.2017 по 31.12.2017 по адресу г. Калуга ул. Шахтеров д.5</t>
  </si>
  <si>
    <t>Акт сверки за период 01.01.2017 по 31.12.2017 по адресу г. Калуга ул. Тарутинская д.200 к.1</t>
  </si>
  <si>
    <t>Акт сверки за период 01.01.2017 по 31.12.2017 по адресу г. Калуга ул. Тарутинская д.202</t>
  </si>
  <si>
    <t>Акт сверки за период 01.01.2017 по 31.12.2017 по адресу г. Калуга ул. Ольговская д.13</t>
  </si>
  <si>
    <t>Акт сверки за период 01.01.2017 по 31.12.2017 по адресу г. Калуга ул. Шахтеров д.6</t>
  </si>
  <si>
    <t>Акт сверки за период 01.01.2017 по 31.12.2017 по адресу г. Калуга ул. Ольговская д.10 к.1</t>
  </si>
  <si>
    <t>Акт сверки за период 01.01.2017 по 31.12.2017 по адресу г. Калуга ул. Ольговская д.12 к.1</t>
  </si>
  <si>
    <t>Акт сверки за период 01.01.2017 по 31.12.2017 по адресу г. Калуга ул. Врубовая д.4</t>
  </si>
  <si>
    <t>Акт сверки за период 01.01.2017 по 31.12.2017 по адресу г. Калуга ул. Механизаторов д.23</t>
  </si>
  <si>
    <t>Акт сверки за период 01.01.2017 по 31.12.2017 по адресу г. Калуга пер. Ольговский д.11</t>
  </si>
  <si>
    <t>Акт сверки за период 01.01.2017 по 31.12.2017 по адресу г. Калуга ул. Дружбы д.7</t>
  </si>
  <si>
    <t>Акт сверки за период 01.01.2017 по 31.12.2017 по адресу г. Калуга ул. Промышленная д.4</t>
  </si>
  <si>
    <t>Акт сверки за период 01.01.2017 по 31.12.2017 по адресу г. Калуга ул. Дружбы д.6</t>
  </si>
  <si>
    <t>Акт сверки за период 01.01.2017 по 31.12.2017 по адресу г. Калуга ул. Тракторная д.52</t>
  </si>
  <si>
    <t>Акт сверки за период 01.01.2017 по 31.12.2017 по адресу г. Калуга ул. Дружбы д.9</t>
  </si>
  <si>
    <t>Акт сверки за период 01.01.2017 по 31.12.2017 по адресу г. Калуга ул. Новослободская д.20</t>
  </si>
  <si>
    <t>Акт сверки за период 01.01.2017 по 31.12.2017 по адресу г. Калуга пер. Врубовой д.4</t>
  </si>
  <si>
    <t>Акт сверки за период 01.01.2017 по 31.12.2017 по адресу г. Калуга ул. Отбойная д. 18/2</t>
  </si>
  <si>
    <t>Акт сверки за период 01.01.2017 по 31.12.2017 по адресу г. Калуга ул. Дружбы д.5</t>
  </si>
  <si>
    <t>Акт сверки за период 01.01.2017 по 31.12.2017 по адресу г. Калуга ул. Шахтеров д.3</t>
  </si>
  <si>
    <t>Акт сверки за период 01.01.2017 по 31.12.2017 по адресу г. Калуга ул. Шахтеров д.13</t>
  </si>
  <si>
    <t>Акт сверки за период 01.01.2017 по 31.12.2017 по адресу г. Калуга ул. Дружбы д.10</t>
  </si>
  <si>
    <t>Акт сверки за период 01.01.2017 по 31.12.2017 по адресу г. Калуга ул. Промышленная д.2</t>
  </si>
  <si>
    <t>Акт сверки за период 01.01.2017 по 31.12.2017 по адресу г. Калуга ул. Промышленная д.6</t>
  </si>
  <si>
    <t>Акт сверки за период 01.01.2017 по 31.12.2017 по адресу г. Калуга ул. Промышленная д.8</t>
  </si>
  <si>
    <t>Акт сверки за период 01.01.2017 по 31.12.2017 по адресу г. Калуга пер. Малинникид.7 к.1</t>
  </si>
  <si>
    <t>Акт сверки за период 01.01.2017 по 31.12.2017 по адресу г. Калуга пер. Малинники д.9</t>
  </si>
  <si>
    <t>Акт сверки за период 01.01.2017 по 31.12.2017 по адресу г. Калуга ул. Забойная д.3</t>
  </si>
  <si>
    <t>Акт сверки за период 01.01.2017 по 31.12.2017 по адресу г. Калуга ул. Ольговская д.3</t>
  </si>
  <si>
    <t>Акт сверки за период 01.01.2017 по 31.12.2017 по адресу г. Калуга пер. Ольговский д.9</t>
  </si>
  <si>
    <t>Гл. Бухгалтер ООО "Жилищное РЭУ №8"                                         М.А. Желдакова</t>
  </si>
  <si>
    <t>Доп. Услуги</t>
  </si>
  <si>
    <t>Всего за 2017г</t>
  </si>
  <si>
    <t>Всего за 2017г.</t>
  </si>
  <si>
    <t>всего за 2017г</t>
  </si>
  <si>
    <t>Всего за  2017г</t>
  </si>
  <si>
    <t>Всего  за 2017г</t>
  </si>
  <si>
    <t>Всего за 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</si>
</sst>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\ yyyy;@"/>
    <numFmt numFmtId="174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2" fontId="33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18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11"/>
  <sheetViews>
    <sheetView tabSelected="1" view="pageBreakPreview" zoomScaleSheetLayoutView="100" zoomScalePageLayoutView="0" workbookViewId="0" topLeftCell="A1195">
      <selection activeCell="A1197" sqref="A1197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18.57421875" style="0" customWidth="1"/>
  </cols>
  <sheetData>
    <row r="2" spans="1:9" ht="15">
      <c r="A2" s="6" t="s">
        <v>78</v>
      </c>
      <c r="B2" s="3"/>
      <c r="C2" s="3"/>
      <c r="D2" s="3"/>
      <c r="E2" s="3"/>
      <c r="F2" s="3"/>
      <c r="G2" s="3"/>
      <c r="H2" s="3"/>
      <c r="I2" s="3"/>
    </row>
    <row r="3" spans="4:10" ht="15">
      <c r="D3" s="2"/>
      <c r="E3" s="2"/>
      <c r="F3" s="2"/>
      <c r="G3" s="2"/>
      <c r="H3" s="2"/>
      <c r="I3" s="2"/>
      <c r="J3" s="2"/>
    </row>
    <row r="4" spans="1:10" ht="15">
      <c r="A4" s="1"/>
      <c r="B4" s="1" t="s">
        <v>0</v>
      </c>
      <c r="C4" s="1" t="s">
        <v>1</v>
      </c>
      <c r="D4" s="2"/>
      <c r="E4" s="2"/>
      <c r="F4" s="2"/>
      <c r="G4" s="2"/>
      <c r="H4" s="2"/>
      <c r="I4" s="2"/>
      <c r="J4" s="2"/>
    </row>
    <row r="5" spans="1:10" ht="15">
      <c r="A5" s="1" t="s">
        <v>79</v>
      </c>
      <c r="B5" s="4">
        <v>68520.26</v>
      </c>
      <c r="C5" s="4"/>
      <c r="D5" s="2"/>
      <c r="E5" s="2"/>
      <c r="F5" s="2"/>
      <c r="G5" s="2"/>
      <c r="H5" s="2"/>
      <c r="I5" s="2"/>
      <c r="J5" s="2"/>
    </row>
    <row r="6" spans="1:10" ht="15">
      <c r="A6" s="5">
        <v>42736</v>
      </c>
      <c r="B6" s="4">
        <v>6587.24</v>
      </c>
      <c r="C6" s="4"/>
      <c r="D6" s="2"/>
      <c r="E6" s="2"/>
      <c r="F6" s="2"/>
      <c r="G6" s="2"/>
      <c r="H6" s="2"/>
      <c r="I6" s="2"/>
      <c r="J6" s="2"/>
    </row>
    <row r="7" spans="1:10" ht="15">
      <c r="A7" s="5">
        <v>42767</v>
      </c>
      <c r="B7" s="4">
        <v>7966.56</v>
      </c>
      <c r="C7" s="4"/>
      <c r="D7" s="2"/>
      <c r="E7" s="2"/>
      <c r="F7" s="2"/>
      <c r="G7" s="2"/>
      <c r="H7" s="2"/>
      <c r="I7" s="2"/>
      <c r="J7" s="2"/>
    </row>
    <row r="8" spans="1:10" ht="15">
      <c r="A8" s="5">
        <v>42795</v>
      </c>
      <c r="B8" s="4">
        <v>7079.84</v>
      </c>
      <c r="C8" s="4"/>
      <c r="D8" s="2"/>
      <c r="E8" s="2"/>
      <c r="F8" s="2"/>
      <c r="G8" s="2"/>
      <c r="H8" s="2"/>
      <c r="I8" s="2"/>
      <c r="J8" s="2"/>
    </row>
    <row r="9" spans="1:10" ht="15">
      <c r="A9" s="5">
        <v>42826</v>
      </c>
      <c r="B9" s="4">
        <v>7636.1</v>
      </c>
      <c r="C9" s="4"/>
      <c r="D9" s="2"/>
      <c r="E9" s="2"/>
      <c r="F9" s="2"/>
      <c r="G9" s="2"/>
      <c r="H9" s="2"/>
      <c r="I9" s="2"/>
      <c r="J9" s="2"/>
    </row>
    <row r="10" spans="1:10" ht="15">
      <c r="A10" s="5">
        <v>42856</v>
      </c>
      <c r="B10" s="4">
        <v>6580.25</v>
      </c>
      <c r="C10" s="4"/>
      <c r="D10" s="2"/>
      <c r="E10" s="2"/>
      <c r="F10" s="2"/>
      <c r="G10" s="2"/>
      <c r="H10" s="2"/>
      <c r="I10" s="2"/>
      <c r="J10" s="2"/>
    </row>
    <row r="11" spans="1:10" ht="15">
      <c r="A11" s="5">
        <v>42887</v>
      </c>
      <c r="B11" s="4">
        <v>7608.07</v>
      </c>
      <c r="C11" s="4"/>
      <c r="D11" s="2"/>
      <c r="E11" s="2"/>
      <c r="F11" s="2"/>
      <c r="G11" s="2"/>
      <c r="H11" s="2"/>
      <c r="I11" s="2"/>
      <c r="J11" s="2"/>
    </row>
    <row r="12" spans="1:10" ht="15">
      <c r="A12" s="5">
        <v>42917</v>
      </c>
      <c r="B12" s="4">
        <v>6697.8</v>
      </c>
      <c r="C12" s="4"/>
      <c r="D12" s="2"/>
      <c r="E12" s="2"/>
      <c r="F12" s="2"/>
      <c r="G12" s="2"/>
      <c r="H12" s="2"/>
      <c r="I12" s="2"/>
      <c r="J12" s="2"/>
    </row>
    <row r="13" spans="1:10" ht="15">
      <c r="A13" s="5">
        <v>42948</v>
      </c>
      <c r="B13" s="4">
        <v>8247.26</v>
      </c>
      <c r="C13" s="4">
        <f>85138.5+26000</f>
        <v>111138.5</v>
      </c>
      <c r="D13" s="2"/>
      <c r="E13" s="2"/>
      <c r="F13" s="2"/>
      <c r="G13" s="2"/>
      <c r="H13" s="2"/>
      <c r="I13" s="2"/>
      <c r="J13" s="2"/>
    </row>
    <row r="14" spans="1:10" ht="15">
      <c r="A14" s="5">
        <v>42979</v>
      </c>
      <c r="B14" s="4">
        <v>7189.16</v>
      </c>
      <c r="C14" s="4">
        <v>1912.27</v>
      </c>
      <c r="D14" s="2"/>
      <c r="E14" s="2"/>
      <c r="F14" s="2"/>
      <c r="G14" s="2"/>
      <c r="H14" s="2"/>
      <c r="I14" s="2"/>
      <c r="J14" s="2"/>
    </row>
    <row r="15" spans="1:10" ht="15">
      <c r="A15" s="5">
        <v>43009</v>
      </c>
      <c r="B15" s="4">
        <v>9885.53</v>
      </c>
      <c r="C15" s="4"/>
      <c r="D15" s="2"/>
      <c r="E15" s="2"/>
      <c r="F15" s="2"/>
      <c r="G15" s="2"/>
      <c r="H15" s="2"/>
      <c r="I15" s="2"/>
      <c r="J15" s="2"/>
    </row>
    <row r="16" spans="1:10" ht="15">
      <c r="A16" s="5">
        <v>43040</v>
      </c>
      <c r="B16" s="4">
        <v>7082.83</v>
      </c>
      <c r="C16" s="4"/>
      <c r="D16" s="2"/>
      <c r="E16" s="2"/>
      <c r="F16" s="2"/>
      <c r="G16" s="2"/>
      <c r="H16" s="2"/>
      <c r="I16" s="2"/>
      <c r="J16" s="2"/>
    </row>
    <row r="17" spans="1:10" ht="15">
      <c r="A17" s="5">
        <v>43070</v>
      </c>
      <c r="B17" s="4">
        <v>8607.08</v>
      </c>
      <c r="C17" s="4"/>
      <c r="D17" s="2"/>
      <c r="E17" s="2"/>
      <c r="F17" s="2"/>
      <c r="G17" s="2"/>
      <c r="H17" s="2"/>
      <c r="I17" s="2"/>
      <c r="J17" s="2"/>
    </row>
    <row r="18" spans="1:10" ht="15">
      <c r="A18" s="5" t="s">
        <v>153</v>
      </c>
      <c r="B18" s="4">
        <f>SUM(B6:B17)</f>
        <v>91167.72</v>
      </c>
      <c r="C18" s="4"/>
      <c r="D18" s="2"/>
      <c r="E18" s="2"/>
      <c r="F18" s="2"/>
      <c r="G18" s="2"/>
      <c r="H18" s="2"/>
      <c r="I18" s="2"/>
      <c r="J18" s="2"/>
    </row>
    <row r="19" spans="1:10" ht="15">
      <c r="A19" s="5" t="s">
        <v>2</v>
      </c>
      <c r="B19" s="4">
        <f>SUM(B5:B17)</f>
        <v>159687.97999999998</v>
      </c>
      <c r="C19" s="4">
        <f>SUM(C6:C17)</f>
        <v>113050.77</v>
      </c>
      <c r="D19" s="2"/>
      <c r="E19" s="2"/>
      <c r="F19" s="2"/>
      <c r="G19" s="2"/>
      <c r="H19" s="2"/>
      <c r="I19" s="2"/>
      <c r="J19" s="2"/>
    </row>
    <row r="20" spans="1:10" ht="15">
      <c r="A20" s="5"/>
      <c r="B20" s="4"/>
      <c r="C20" s="4">
        <f>B19-C19</f>
        <v>46637.20999999998</v>
      </c>
      <c r="D20" s="2"/>
      <c r="E20" s="2"/>
      <c r="F20" s="2"/>
      <c r="G20" s="2"/>
      <c r="H20" s="2"/>
      <c r="I20" s="2"/>
      <c r="J20" s="2"/>
    </row>
    <row r="21" spans="4:10" ht="15">
      <c r="D21" s="2"/>
      <c r="E21" s="2"/>
      <c r="F21" s="2"/>
      <c r="G21" s="2"/>
      <c r="H21" s="2"/>
      <c r="I21" s="2"/>
      <c r="J21" s="2"/>
    </row>
    <row r="22" spans="4:10" ht="15">
      <c r="D22" s="2"/>
      <c r="E22" s="2"/>
      <c r="F22" s="2"/>
      <c r="G22" s="2"/>
      <c r="H22" s="2"/>
      <c r="I22" s="2"/>
      <c r="J22" s="2"/>
    </row>
    <row r="23" ht="15">
      <c r="A23" s="7" t="s">
        <v>151</v>
      </c>
    </row>
    <row r="53" spans="1:5" ht="15">
      <c r="A53" s="6" t="s">
        <v>80</v>
      </c>
      <c r="B53" s="3"/>
      <c r="C53" s="3"/>
      <c r="D53" s="3"/>
      <c r="E53" s="3"/>
    </row>
    <row r="54" spans="4:5" ht="15">
      <c r="D54" s="2"/>
      <c r="E54" s="2"/>
    </row>
    <row r="55" spans="1:5" ht="15">
      <c r="A55" s="1"/>
      <c r="B55" s="1" t="s">
        <v>0</v>
      </c>
      <c r="C55" s="1" t="s">
        <v>1</v>
      </c>
      <c r="D55" s="2"/>
      <c r="E55" s="2"/>
    </row>
    <row r="56" spans="1:5" ht="15">
      <c r="A56" s="1" t="s">
        <v>79</v>
      </c>
      <c r="B56" s="4">
        <v>89324.79</v>
      </c>
      <c r="C56" s="4"/>
      <c r="D56" s="2"/>
      <c r="E56" s="2"/>
    </row>
    <row r="57" spans="1:5" ht="15">
      <c r="A57" s="5">
        <v>42736</v>
      </c>
      <c r="B57" s="4">
        <v>21946.92</v>
      </c>
      <c r="C57" s="4"/>
      <c r="D57" s="2"/>
      <c r="E57" s="2"/>
    </row>
    <row r="58" spans="1:5" ht="15">
      <c r="A58" s="5">
        <v>42767</v>
      </c>
      <c r="B58" s="4">
        <v>18022.69</v>
      </c>
      <c r="C58" s="4"/>
      <c r="D58" s="2"/>
      <c r="E58" s="2"/>
    </row>
    <row r="59" spans="1:5" ht="15">
      <c r="A59" s="5">
        <v>42795</v>
      </c>
      <c r="B59" s="4">
        <v>15683.32</v>
      </c>
      <c r="C59" s="4"/>
      <c r="D59" s="2"/>
      <c r="E59" s="2"/>
    </row>
    <row r="60" spans="1:5" ht="15">
      <c r="A60" s="5">
        <v>42826</v>
      </c>
      <c r="B60" s="4">
        <v>15595.05</v>
      </c>
      <c r="C60" s="4"/>
      <c r="D60" s="2"/>
      <c r="E60" s="2"/>
    </row>
    <row r="61" spans="1:5" ht="15">
      <c r="A61" s="5">
        <v>42856</v>
      </c>
      <c r="B61" s="4">
        <f>16331.25+21600</f>
        <v>37931.25</v>
      </c>
      <c r="C61" s="4"/>
      <c r="D61" s="2"/>
      <c r="E61" s="2"/>
    </row>
    <row r="62" spans="1:5" ht="15">
      <c r="A62" s="5">
        <v>42887</v>
      </c>
      <c r="B62" s="4">
        <f>7005.15</f>
        <v>7005.15</v>
      </c>
      <c r="C62" s="4"/>
      <c r="D62" s="2"/>
      <c r="E62" s="2"/>
    </row>
    <row r="63" spans="1:5" ht="15">
      <c r="A63" s="5">
        <v>42917</v>
      </c>
      <c r="B63" s="4">
        <v>20358</v>
      </c>
      <c r="C63" s="4"/>
      <c r="D63" s="2"/>
      <c r="E63" s="2"/>
    </row>
    <row r="64" spans="1:5" ht="15">
      <c r="A64" s="5">
        <v>42948</v>
      </c>
      <c r="B64" s="4">
        <v>16208.52</v>
      </c>
      <c r="C64" s="4">
        <v>62994.13</v>
      </c>
      <c r="D64" s="2"/>
      <c r="E64" s="2"/>
    </row>
    <row r="65" spans="1:5" ht="15">
      <c r="A65" s="5">
        <v>42979</v>
      </c>
      <c r="B65" s="4">
        <v>16974.45</v>
      </c>
      <c r="C65" s="4">
        <f>1956.41+9986</f>
        <v>11942.41</v>
      </c>
      <c r="D65" s="2"/>
      <c r="E65" s="2"/>
    </row>
    <row r="66" spans="1:5" ht="15">
      <c r="A66" s="5">
        <v>43009</v>
      </c>
      <c r="B66" s="4">
        <v>17246.43</v>
      </c>
      <c r="C66" s="4">
        <f>76170.14</f>
        <v>76170.14</v>
      </c>
      <c r="D66" s="2"/>
      <c r="E66" s="2"/>
    </row>
    <row r="67" spans="1:5" ht="15">
      <c r="A67" s="5">
        <v>43040</v>
      </c>
      <c r="B67" s="4">
        <v>14485.89</v>
      </c>
      <c r="C67" s="4"/>
      <c r="D67" s="2"/>
      <c r="E67" s="2"/>
    </row>
    <row r="68" spans="1:5" ht="15">
      <c r="A68" s="5">
        <v>43070</v>
      </c>
      <c r="B68" s="4">
        <v>17000.66</v>
      </c>
      <c r="C68" s="4"/>
      <c r="D68" s="2"/>
      <c r="E68" s="2"/>
    </row>
    <row r="69" spans="1:5" ht="15">
      <c r="A69" s="5" t="s">
        <v>154</v>
      </c>
      <c r="B69" s="4">
        <f>SUM(B57:B68)</f>
        <v>218458.33</v>
      </c>
      <c r="C69" s="4"/>
      <c r="D69" s="2"/>
      <c r="E69" s="2"/>
    </row>
    <row r="70" spans="1:5" ht="15">
      <c r="A70" s="5" t="s">
        <v>2</v>
      </c>
      <c r="B70" s="4">
        <f>SUM(B56:B68)</f>
        <v>307783.12</v>
      </c>
      <c r="C70" s="4">
        <f>SUM(C57:C68)</f>
        <v>151106.68</v>
      </c>
      <c r="D70" s="2"/>
      <c r="E70" s="2"/>
    </row>
    <row r="71" spans="1:5" ht="15">
      <c r="A71" s="5"/>
      <c r="B71" s="4"/>
      <c r="C71" s="4">
        <f>B70-C70</f>
        <v>156676.44</v>
      </c>
      <c r="D71" s="2"/>
      <c r="E71" s="2"/>
    </row>
    <row r="72" spans="4:5" ht="15">
      <c r="D72" s="2"/>
      <c r="E72" s="2"/>
    </row>
    <row r="73" spans="4:5" ht="15">
      <c r="D73" s="2"/>
      <c r="E73" s="2"/>
    </row>
    <row r="74" ht="15">
      <c r="A74" s="7" t="s">
        <v>151</v>
      </c>
    </row>
    <row r="104" spans="1:5" ht="15">
      <c r="A104" s="6" t="s">
        <v>81</v>
      </c>
      <c r="B104" s="3"/>
      <c r="C104" s="3"/>
      <c r="D104" s="3"/>
      <c r="E104" s="3"/>
    </row>
    <row r="105" spans="4:5" ht="15">
      <c r="D105" s="2"/>
      <c r="E105" s="2"/>
    </row>
    <row r="106" spans="1:5" ht="15">
      <c r="A106" s="1"/>
      <c r="B106" s="1" t="s">
        <v>0</v>
      </c>
      <c r="C106" s="1" t="s">
        <v>1</v>
      </c>
      <c r="D106" s="2"/>
      <c r="E106" s="2"/>
    </row>
    <row r="107" spans="1:5" ht="15">
      <c r="A107" s="1" t="s">
        <v>79</v>
      </c>
      <c r="B107" s="4">
        <v>111991.23</v>
      </c>
      <c r="C107" s="4"/>
      <c r="D107" s="2"/>
      <c r="E107" s="2"/>
    </row>
    <row r="108" spans="1:5" ht="15">
      <c r="A108" s="5">
        <v>42736</v>
      </c>
      <c r="B108" s="4">
        <v>4426.7</v>
      </c>
      <c r="C108" s="4"/>
      <c r="D108" s="2"/>
      <c r="E108" s="2"/>
    </row>
    <row r="109" spans="1:5" ht="15">
      <c r="A109" s="5">
        <v>42767</v>
      </c>
      <c r="B109" s="4">
        <v>5840.74</v>
      </c>
      <c r="C109" s="4"/>
      <c r="D109" s="2"/>
      <c r="E109" s="2"/>
    </row>
    <row r="110" spans="1:5" ht="15">
      <c r="A110" s="5">
        <v>42795</v>
      </c>
      <c r="B110" s="4">
        <v>4014.89</v>
      </c>
      <c r="C110" s="4">
        <v>2026.42</v>
      </c>
      <c r="D110" s="2"/>
      <c r="E110" s="2"/>
    </row>
    <row r="111" spans="1:5" ht="15">
      <c r="A111" s="5">
        <v>42826</v>
      </c>
      <c r="B111" s="4">
        <v>4567.81</v>
      </c>
      <c r="C111" s="4"/>
      <c r="D111" s="2"/>
      <c r="E111" s="2"/>
    </row>
    <row r="112" spans="1:5" ht="15">
      <c r="A112" s="5">
        <v>42856</v>
      </c>
      <c r="B112" s="4">
        <f>75144.64+4310.01</f>
        <v>79454.65</v>
      </c>
      <c r="C112" s="4">
        <f>7354.68</f>
        <v>7354.68</v>
      </c>
      <c r="D112" s="2"/>
      <c r="E112" s="2"/>
    </row>
    <row r="113" spans="1:5" ht="15">
      <c r="A113" s="5">
        <v>42887</v>
      </c>
      <c r="B113" s="4">
        <v>3743.54</v>
      </c>
      <c r="C113" s="4">
        <v>1293.43</v>
      </c>
      <c r="D113" s="2"/>
      <c r="E113" s="2"/>
    </row>
    <row r="114" spans="1:5" ht="15">
      <c r="A114" s="5">
        <v>42917</v>
      </c>
      <c r="B114" s="4">
        <v>4567.31</v>
      </c>
      <c r="C114" s="4">
        <v>180481.79</v>
      </c>
      <c r="D114" s="2"/>
      <c r="E114" s="2"/>
    </row>
    <row r="115" spans="1:5" ht="15">
      <c r="A115" s="5">
        <v>42948</v>
      </c>
      <c r="B115" s="4">
        <v>5762.7</v>
      </c>
      <c r="C115" s="4"/>
      <c r="D115" s="2"/>
      <c r="E115" s="2"/>
    </row>
    <row r="116" spans="1:5" ht="15">
      <c r="A116" s="5">
        <v>42979</v>
      </c>
      <c r="B116" s="4">
        <v>4054.68</v>
      </c>
      <c r="C116" s="4"/>
      <c r="D116" s="2"/>
      <c r="E116" s="2"/>
    </row>
    <row r="117" spans="1:5" ht="15">
      <c r="A117" s="5">
        <v>43009</v>
      </c>
      <c r="B117" s="4">
        <v>4642.04</v>
      </c>
      <c r="C117" s="4">
        <f>54813.94</f>
        <v>54813.94</v>
      </c>
      <c r="D117" s="2"/>
      <c r="E117" s="2"/>
    </row>
    <row r="118" spans="1:5" ht="15">
      <c r="A118" s="5">
        <v>43040</v>
      </c>
      <c r="B118" s="4">
        <v>4186</v>
      </c>
      <c r="C118" s="4">
        <v>8929.53</v>
      </c>
      <c r="D118" s="2"/>
      <c r="E118" s="2"/>
    </row>
    <row r="119" spans="1:5" ht="15">
      <c r="A119" s="5">
        <v>43070</v>
      </c>
      <c r="B119" s="4">
        <v>5231.76</v>
      </c>
      <c r="C119" s="4"/>
      <c r="D119" s="2"/>
      <c r="E119" s="2"/>
    </row>
    <row r="120" spans="1:5" ht="15">
      <c r="A120" s="5" t="s">
        <v>154</v>
      </c>
      <c r="B120" s="4">
        <f>SUM(B108:B119)</f>
        <v>130492.81999999996</v>
      </c>
      <c r="C120" s="4"/>
      <c r="D120" s="2"/>
      <c r="E120" s="2"/>
    </row>
    <row r="121" spans="1:5" ht="15">
      <c r="A121" s="5" t="s">
        <v>2</v>
      </c>
      <c r="B121" s="4">
        <f>SUM(B107:B119)</f>
        <v>242484.05000000002</v>
      </c>
      <c r="C121" s="4">
        <f>SUM(C108:C119)</f>
        <v>254899.79</v>
      </c>
      <c r="D121" s="2"/>
      <c r="E121" s="2"/>
    </row>
    <row r="122" spans="1:5" ht="15">
      <c r="A122" s="5"/>
      <c r="B122" s="4"/>
      <c r="C122" s="4">
        <f>B121-C121</f>
        <v>-12415.73999999999</v>
      </c>
      <c r="D122" s="2"/>
      <c r="E122" s="2"/>
    </row>
    <row r="123" spans="4:5" ht="15">
      <c r="D123" s="2"/>
      <c r="E123" s="2"/>
    </row>
    <row r="124" spans="4:5" ht="15">
      <c r="D124" s="2"/>
      <c r="E124" s="2"/>
    </row>
    <row r="125" ht="15">
      <c r="A125" s="7" t="s">
        <v>151</v>
      </c>
    </row>
    <row r="155" spans="1:5" ht="15">
      <c r="A155" s="6" t="s">
        <v>82</v>
      </c>
      <c r="B155" s="3"/>
      <c r="C155" s="3"/>
      <c r="D155" s="3"/>
      <c r="E155" s="3"/>
    </row>
    <row r="156" spans="4:5" ht="15">
      <c r="D156" s="2"/>
      <c r="E156" s="2"/>
    </row>
    <row r="157" spans="1:5" ht="15">
      <c r="A157" s="1"/>
      <c r="B157" s="1" t="s">
        <v>0</v>
      </c>
      <c r="C157" s="1" t="s">
        <v>1</v>
      </c>
      <c r="D157" s="2"/>
      <c r="E157" s="2"/>
    </row>
    <row r="158" spans="1:5" ht="15">
      <c r="A158" s="1" t="s">
        <v>79</v>
      </c>
      <c r="B158" s="4">
        <v>127225.49</v>
      </c>
      <c r="C158" s="4"/>
      <c r="D158" s="2"/>
      <c r="E158" s="2"/>
    </row>
    <row r="159" spans="1:5" ht="15">
      <c r="A159" s="5">
        <v>42736</v>
      </c>
      <c r="B159" s="4">
        <v>6074.71</v>
      </c>
      <c r="C159" s="4">
        <v>4197.82</v>
      </c>
      <c r="D159" s="2"/>
      <c r="E159" s="2"/>
    </row>
    <row r="160" spans="1:5" ht="15">
      <c r="A160" s="5">
        <v>42767</v>
      </c>
      <c r="B160" s="4">
        <v>5268.36</v>
      </c>
      <c r="C160" s="4">
        <v>995.13</v>
      </c>
      <c r="D160" s="2"/>
      <c r="E160" s="2"/>
    </row>
    <row r="161" spans="1:5" ht="15">
      <c r="A161" s="5">
        <v>42795</v>
      </c>
      <c r="B161" s="4">
        <v>4944.95</v>
      </c>
      <c r="C161" s="4">
        <v>943.24</v>
      </c>
      <c r="D161" s="2"/>
      <c r="E161" s="2"/>
    </row>
    <row r="162" spans="1:5" ht="15">
      <c r="A162" s="5">
        <v>42826</v>
      </c>
      <c r="B162" s="4">
        <v>5551.19</v>
      </c>
      <c r="C162" s="4">
        <v>2027.49</v>
      </c>
      <c r="D162" s="2"/>
      <c r="E162" s="2"/>
    </row>
    <row r="163" spans="1:5" ht="15">
      <c r="A163" s="5">
        <v>42856</v>
      </c>
      <c r="B163" s="4">
        <v>5279.54</v>
      </c>
      <c r="C163" s="4"/>
      <c r="D163" s="2"/>
      <c r="E163" s="2"/>
    </row>
    <row r="164" spans="1:5" ht="15">
      <c r="A164" s="5">
        <v>42887</v>
      </c>
      <c r="B164" s="4">
        <v>5645.86</v>
      </c>
      <c r="C164" s="4"/>
      <c r="D164" s="2"/>
      <c r="E164" s="2"/>
    </row>
    <row r="165" spans="1:5" ht="15">
      <c r="A165" s="5">
        <v>42917</v>
      </c>
      <c r="B165" s="4">
        <v>66305.95</v>
      </c>
      <c r="C165" s="4">
        <v>7204.44</v>
      </c>
      <c r="D165" s="2"/>
      <c r="E165" s="2"/>
    </row>
    <row r="166" spans="1:5" ht="15">
      <c r="A166" s="5">
        <v>42948</v>
      </c>
      <c r="B166" s="4">
        <v>29941.89</v>
      </c>
      <c r="C166" s="4">
        <f>6578.07+170105.74</f>
        <v>176683.81</v>
      </c>
      <c r="D166" s="2"/>
      <c r="E166" s="2"/>
    </row>
    <row r="167" spans="1:5" ht="15">
      <c r="A167" s="5">
        <v>42979</v>
      </c>
      <c r="B167" s="4">
        <v>28851.03</v>
      </c>
      <c r="C167" s="4"/>
      <c r="D167" s="2"/>
      <c r="E167" s="2"/>
    </row>
    <row r="168" spans="1:5" ht="15">
      <c r="A168" s="5">
        <v>43009</v>
      </c>
      <c r="B168" s="4">
        <v>34610.33</v>
      </c>
      <c r="C168" s="4"/>
      <c r="D168" s="2"/>
      <c r="E168" s="2"/>
    </row>
    <row r="169" spans="1:5" ht="15">
      <c r="A169" s="5">
        <v>43040</v>
      </c>
      <c r="B169" s="4">
        <v>6845.65</v>
      </c>
      <c r="C169" s="4">
        <v>1528.45</v>
      </c>
      <c r="D169" s="2"/>
      <c r="E169" s="2"/>
    </row>
    <row r="170" spans="1:5" ht="15">
      <c r="A170" s="5">
        <v>43070</v>
      </c>
      <c r="B170" s="4">
        <v>8081.46</v>
      </c>
      <c r="C170" s="4"/>
      <c r="D170" s="2"/>
      <c r="E170" s="2"/>
    </row>
    <row r="171" spans="1:5" ht="15">
      <c r="A171" s="5" t="s">
        <v>153</v>
      </c>
      <c r="B171" s="4">
        <f>SUM(B159:B170)</f>
        <v>207400.91999999998</v>
      </c>
      <c r="C171" s="4"/>
      <c r="D171" s="2"/>
      <c r="E171" s="2"/>
    </row>
    <row r="172" spans="1:5" ht="15">
      <c r="A172" s="5" t="s">
        <v>2</v>
      </c>
      <c r="B172" s="4">
        <f>SUM(B158:B170)</f>
        <v>334626.41000000003</v>
      </c>
      <c r="C172" s="4">
        <f>SUM(C159:C170)</f>
        <v>193580.38</v>
      </c>
      <c r="D172" s="2"/>
      <c r="E172" s="2"/>
    </row>
    <row r="173" spans="1:5" ht="15">
      <c r="A173" s="5"/>
      <c r="B173" s="4"/>
      <c r="C173" s="4">
        <f>B172-C172</f>
        <v>141046.03000000003</v>
      </c>
      <c r="D173" s="2"/>
      <c r="E173" s="2"/>
    </row>
    <row r="174" spans="4:5" ht="15">
      <c r="D174" s="2"/>
      <c r="E174" s="2"/>
    </row>
    <row r="175" spans="4:5" ht="15">
      <c r="D175" s="2"/>
      <c r="E175" s="2"/>
    </row>
    <row r="176" ht="15">
      <c r="A176" s="7" t="s">
        <v>151</v>
      </c>
    </row>
    <row r="206" spans="1:5" ht="15">
      <c r="A206" s="6" t="s">
        <v>83</v>
      </c>
      <c r="B206" s="3"/>
      <c r="C206" s="3"/>
      <c r="D206" s="3"/>
      <c r="E206" s="3"/>
    </row>
    <row r="207" spans="4:5" ht="15">
      <c r="D207" s="2"/>
      <c r="E207" s="2"/>
    </row>
    <row r="208" spans="1:5" ht="15">
      <c r="A208" s="1"/>
      <c r="B208" s="1" t="s">
        <v>0</v>
      </c>
      <c r="C208" s="1" t="s">
        <v>1</v>
      </c>
      <c r="D208" s="2"/>
      <c r="E208" s="2"/>
    </row>
    <row r="209" spans="1:5" ht="15">
      <c r="A209" s="1" t="s">
        <v>79</v>
      </c>
      <c r="B209" s="4">
        <v>-8884.86</v>
      </c>
      <c r="C209" s="4"/>
      <c r="D209" s="2"/>
      <c r="E209" s="2"/>
    </row>
    <row r="210" spans="1:5" ht="15">
      <c r="A210" s="5">
        <v>42736</v>
      </c>
      <c r="B210" s="4">
        <v>5077.29</v>
      </c>
      <c r="C210" s="4">
        <v>2091.14</v>
      </c>
      <c r="D210" s="2"/>
      <c r="E210" s="2"/>
    </row>
    <row r="211" spans="1:5" ht="15">
      <c r="A211" s="5">
        <v>42767</v>
      </c>
      <c r="B211" s="4">
        <v>4909.17</v>
      </c>
      <c r="C211" s="4"/>
      <c r="D211" s="2"/>
      <c r="E211" s="2"/>
    </row>
    <row r="212" spans="1:5" ht="15">
      <c r="A212" s="5">
        <v>42795</v>
      </c>
      <c r="B212" s="4">
        <v>4972.42</v>
      </c>
      <c r="C212" s="4"/>
      <c r="D212" s="2"/>
      <c r="E212" s="2"/>
    </row>
    <row r="213" spans="1:5" ht="15">
      <c r="A213" s="5">
        <v>42826</v>
      </c>
      <c r="B213" s="4">
        <v>4308.15</v>
      </c>
      <c r="C213" s="4">
        <v>4918.88</v>
      </c>
      <c r="D213" s="2"/>
      <c r="E213" s="2"/>
    </row>
    <row r="214" spans="1:5" ht="15">
      <c r="A214" s="5">
        <v>42856</v>
      </c>
      <c r="B214" s="4">
        <v>4658.17</v>
      </c>
      <c r="C214" s="4">
        <v>6809.19</v>
      </c>
      <c r="D214" s="2"/>
      <c r="E214" s="2"/>
    </row>
    <row r="215" spans="1:5" ht="15">
      <c r="A215" s="5">
        <v>42887</v>
      </c>
      <c r="B215" s="4">
        <v>3956.93</v>
      </c>
      <c r="C215" s="4"/>
      <c r="D215" s="2"/>
      <c r="E215" s="2"/>
    </row>
    <row r="216" spans="1:5" ht="15">
      <c r="A216" s="5">
        <v>42917</v>
      </c>
      <c r="B216" s="4">
        <v>5069.13</v>
      </c>
      <c r="C216" s="4"/>
      <c r="D216" s="2"/>
      <c r="E216" s="2"/>
    </row>
    <row r="217" spans="1:5" ht="15">
      <c r="A217" s="5">
        <v>42948</v>
      </c>
      <c r="B217" s="4">
        <v>5058.07</v>
      </c>
      <c r="C217" s="4"/>
      <c r="D217" s="2"/>
      <c r="E217" s="2"/>
    </row>
    <row r="218" spans="1:5" ht="15">
      <c r="A218" s="5">
        <v>42979</v>
      </c>
      <c r="B218" s="4">
        <v>4369.37</v>
      </c>
      <c r="C218" s="4">
        <v>11942.41</v>
      </c>
      <c r="D218" s="2"/>
      <c r="E218" s="2"/>
    </row>
    <row r="219" spans="1:5" ht="15">
      <c r="A219" s="5">
        <v>43009</v>
      </c>
      <c r="B219" s="4">
        <v>4872.35</v>
      </c>
      <c r="C219" s="4">
        <f>4106.21</f>
        <v>4106.21</v>
      </c>
      <c r="D219" s="2"/>
      <c r="E219" s="2"/>
    </row>
    <row r="220" spans="1:5" ht="15">
      <c r="A220" s="5">
        <v>43040</v>
      </c>
      <c r="B220" s="4">
        <v>4125.86</v>
      </c>
      <c r="C220" s="4"/>
      <c r="D220" s="2"/>
      <c r="E220" s="2"/>
    </row>
    <row r="221" spans="1:5" ht="15">
      <c r="A221" s="5">
        <v>43070</v>
      </c>
      <c r="B221" s="4">
        <v>4576.92</v>
      </c>
      <c r="C221" s="4">
        <v>1642.33</v>
      </c>
      <c r="D221" s="2"/>
      <c r="E221" s="2"/>
    </row>
    <row r="222" spans="1:5" ht="15">
      <c r="A222" s="5" t="s">
        <v>154</v>
      </c>
      <c r="B222" s="4">
        <f>SUM(B210:B221)</f>
        <v>55953.829999999994</v>
      </c>
      <c r="C222" s="4"/>
      <c r="D222" s="2"/>
      <c r="E222" s="2"/>
    </row>
    <row r="223" spans="1:5" ht="15">
      <c r="A223" s="5" t="s">
        <v>2</v>
      </c>
      <c r="B223" s="4">
        <f>SUM(B209:B221)</f>
        <v>47068.969999999994</v>
      </c>
      <c r="C223" s="4">
        <f>SUM(C210:C221)</f>
        <v>31510.159999999996</v>
      </c>
      <c r="D223" s="2"/>
      <c r="E223" s="2"/>
    </row>
    <row r="224" spans="1:5" ht="15">
      <c r="A224" s="5"/>
      <c r="B224" s="4"/>
      <c r="C224" s="9">
        <f>B223-C223</f>
        <v>15558.809999999998</v>
      </c>
      <c r="D224" s="2"/>
      <c r="E224" s="2"/>
    </row>
    <row r="225" spans="4:5" ht="15">
      <c r="D225" s="2"/>
      <c r="E225" s="2"/>
    </row>
    <row r="226" spans="4:5" ht="15">
      <c r="D226" s="2"/>
      <c r="E226" s="2"/>
    </row>
    <row r="227" ht="15">
      <c r="A227" s="7" t="s">
        <v>151</v>
      </c>
    </row>
    <row r="257" spans="1:5" ht="15">
      <c r="A257" s="6" t="s">
        <v>84</v>
      </c>
      <c r="B257" s="3"/>
      <c r="C257" s="3"/>
      <c r="D257" s="3"/>
      <c r="E257" s="3"/>
    </row>
    <row r="258" spans="4:5" ht="15">
      <c r="D258" s="2"/>
      <c r="E258" s="2"/>
    </row>
    <row r="259" spans="1:5" ht="15">
      <c r="A259" s="1"/>
      <c r="B259" s="1" t="s">
        <v>0</v>
      </c>
      <c r="C259" s="1" t="s">
        <v>1</v>
      </c>
      <c r="D259" s="2"/>
      <c r="E259" s="2"/>
    </row>
    <row r="260" spans="1:5" ht="15">
      <c r="A260" s="1" t="s">
        <v>79</v>
      </c>
      <c r="B260" s="4">
        <v>210588.11</v>
      </c>
      <c r="C260" s="4"/>
      <c r="D260" s="2"/>
      <c r="E260" s="2"/>
    </row>
    <row r="261" spans="1:5" ht="15">
      <c r="A261" s="5">
        <v>42736</v>
      </c>
      <c r="B261" s="4">
        <v>4618.74</v>
      </c>
      <c r="C261" s="4"/>
      <c r="D261" s="2"/>
      <c r="E261" s="2"/>
    </row>
    <row r="262" spans="1:5" ht="15">
      <c r="A262" s="5">
        <v>42767</v>
      </c>
      <c r="B262" s="4">
        <v>4557.44</v>
      </c>
      <c r="C262" s="4"/>
      <c r="D262" s="2"/>
      <c r="E262" s="2"/>
    </row>
    <row r="263" spans="1:5" ht="15">
      <c r="A263" s="5">
        <v>42795</v>
      </c>
      <c r="B263" s="4">
        <v>5051.1</v>
      </c>
      <c r="C263" s="4"/>
      <c r="D263" s="2"/>
      <c r="E263" s="2"/>
    </row>
    <row r="264" spans="1:5" ht="15">
      <c r="A264" s="5">
        <v>42826</v>
      </c>
      <c r="B264" s="4">
        <v>5277.06</v>
      </c>
      <c r="C264" s="4"/>
      <c r="D264" s="2"/>
      <c r="E264" s="2"/>
    </row>
    <row r="265" spans="1:5" ht="15">
      <c r="A265" s="5">
        <v>42856</v>
      </c>
      <c r="B265" s="4">
        <v>5575.84</v>
      </c>
      <c r="C265" s="4"/>
      <c r="D265" s="2"/>
      <c r="E265" s="2"/>
    </row>
    <row r="266" spans="1:5" ht="15">
      <c r="A266" s="5">
        <v>42887</v>
      </c>
      <c r="B266" s="4">
        <v>4107.13</v>
      </c>
      <c r="C266" s="4">
        <v>2549.85</v>
      </c>
      <c r="D266" s="2"/>
      <c r="E266" s="2"/>
    </row>
    <row r="267" spans="1:5" ht="15">
      <c r="A267" s="5">
        <v>42917</v>
      </c>
      <c r="B267" s="4">
        <v>5248.96</v>
      </c>
      <c r="C267" s="4">
        <v>6614.34</v>
      </c>
      <c r="D267" s="2"/>
      <c r="E267" s="2"/>
    </row>
    <row r="268" spans="1:5" ht="15">
      <c r="A268" s="5">
        <v>42948</v>
      </c>
      <c r="B268" s="4">
        <v>5140.16</v>
      </c>
      <c r="C268" s="4">
        <f>916.62</f>
        <v>916.62</v>
      </c>
      <c r="D268" s="2"/>
      <c r="E268" s="2"/>
    </row>
    <row r="269" spans="1:5" ht="15">
      <c r="A269" s="5">
        <v>42979</v>
      </c>
      <c r="B269" s="4">
        <v>4941.99</v>
      </c>
      <c r="C269" s="4"/>
      <c r="D269" s="2"/>
      <c r="E269" s="2"/>
    </row>
    <row r="270" spans="1:5" ht="15">
      <c r="A270" s="5">
        <v>43009</v>
      </c>
      <c r="B270" s="4">
        <v>5066</v>
      </c>
      <c r="C270" s="4">
        <f>913.12</f>
        <v>913.12</v>
      </c>
      <c r="D270" s="2"/>
      <c r="E270" s="2"/>
    </row>
    <row r="271" spans="1:5" ht="15">
      <c r="A271" s="5">
        <v>43040</v>
      </c>
      <c r="B271" s="4">
        <v>4926.27</v>
      </c>
      <c r="C271" s="4"/>
      <c r="D271" s="2"/>
      <c r="E271" s="2"/>
    </row>
    <row r="272" spans="1:5" ht="15">
      <c r="A272" s="5">
        <v>43070</v>
      </c>
      <c r="B272" s="4">
        <v>7431.02</v>
      </c>
      <c r="C272" s="4"/>
      <c r="D272" s="2"/>
      <c r="E272" s="2"/>
    </row>
    <row r="273" spans="1:5" ht="15">
      <c r="A273" s="5" t="s">
        <v>154</v>
      </c>
      <c r="B273" s="4">
        <f>SUM(B261:B272)</f>
        <v>61941.71000000001</v>
      </c>
      <c r="C273" s="4"/>
      <c r="D273" s="2"/>
      <c r="E273" s="2"/>
    </row>
    <row r="274" spans="1:5" ht="15">
      <c r="A274" s="5" t="s">
        <v>2</v>
      </c>
      <c r="B274" s="4">
        <f>SUM(B260:B272)</f>
        <v>272529.82</v>
      </c>
      <c r="C274" s="4">
        <f>SUM(C261:C272)</f>
        <v>10993.930000000002</v>
      </c>
      <c r="D274" s="2"/>
      <c r="E274" s="2"/>
    </row>
    <row r="275" spans="1:5" ht="15">
      <c r="A275" s="5"/>
      <c r="B275" s="4"/>
      <c r="C275" s="9">
        <f>B274-C274</f>
        <v>261535.89</v>
      </c>
      <c r="D275" s="2"/>
      <c r="E275" s="2"/>
    </row>
    <row r="276" spans="4:5" ht="15">
      <c r="D276" s="2"/>
      <c r="E276" s="2"/>
    </row>
    <row r="277" spans="4:5" ht="15">
      <c r="D277" s="2"/>
      <c r="E277" s="2"/>
    </row>
    <row r="278" ht="15">
      <c r="A278" s="7" t="s">
        <v>151</v>
      </c>
    </row>
    <row r="302" spans="1:5" ht="15">
      <c r="A302" s="6" t="s">
        <v>85</v>
      </c>
      <c r="B302" s="3"/>
      <c r="C302" s="3"/>
      <c r="D302" s="3"/>
      <c r="E302" s="3"/>
    </row>
    <row r="303" spans="4:5" ht="15">
      <c r="D303" s="2"/>
      <c r="E303" s="2"/>
    </row>
    <row r="304" spans="1:5" ht="15">
      <c r="A304" s="1"/>
      <c r="B304" s="1" t="s">
        <v>0</v>
      </c>
      <c r="C304" s="1" t="s">
        <v>1</v>
      </c>
      <c r="D304" s="2"/>
      <c r="E304" s="2"/>
    </row>
    <row r="305" spans="1:5" ht="15">
      <c r="A305" s="1" t="s">
        <v>79</v>
      </c>
      <c r="B305" s="4">
        <v>50573.78</v>
      </c>
      <c r="C305" s="4"/>
      <c r="D305" s="2"/>
      <c r="E305" s="2"/>
    </row>
    <row r="306" spans="1:5" ht="15">
      <c r="A306" s="5">
        <v>42736</v>
      </c>
      <c r="B306" s="4">
        <v>3567.68</v>
      </c>
      <c r="C306" s="4"/>
      <c r="D306" s="2"/>
      <c r="E306" s="2"/>
    </row>
    <row r="307" spans="1:5" ht="15">
      <c r="A307" s="5">
        <v>42767</v>
      </c>
      <c r="B307" s="4">
        <v>3902.75</v>
      </c>
      <c r="C307" s="4">
        <v>51600</v>
      </c>
      <c r="D307" s="2"/>
      <c r="E307" s="2"/>
    </row>
    <row r="308" spans="1:5" ht="15">
      <c r="A308" s="5">
        <v>42795</v>
      </c>
      <c r="B308" s="4">
        <v>3982.57</v>
      </c>
      <c r="C308" s="4">
        <v>3831.04</v>
      </c>
      <c r="D308" s="2"/>
      <c r="E308" s="2"/>
    </row>
    <row r="309" spans="1:5" ht="15">
      <c r="A309" s="5">
        <v>42826</v>
      </c>
      <c r="B309" s="4">
        <v>3629.89</v>
      </c>
      <c r="C309" s="4"/>
      <c r="D309" s="2"/>
      <c r="E309" s="2"/>
    </row>
    <row r="310" spans="1:5" ht="15">
      <c r="A310" s="5">
        <v>42856</v>
      </c>
      <c r="B310" s="4">
        <v>3569.85</v>
      </c>
      <c r="C310" s="4"/>
      <c r="D310" s="2"/>
      <c r="E310" s="2"/>
    </row>
    <row r="311" spans="1:5" ht="15">
      <c r="A311" s="5">
        <v>42887</v>
      </c>
      <c r="B311" s="4">
        <v>3758.57</v>
      </c>
      <c r="C311" s="4"/>
      <c r="D311" s="2"/>
      <c r="E311" s="2"/>
    </row>
    <row r="312" spans="1:5" ht="15">
      <c r="A312" s="5">
        <v>42917</v>
      </c>
      <c r="B312" s="4">
        <v>4115.38</v>
      </c>
      <c r="C312" s="4">
        <v>28958.2</v>
      </c>
      <c r="D312" s="2"/>
      <c r="E312" s="2"/>
    </row>
    <row r="313" spans="1:5" ht="15">
      <c r="A313" s="5">
        <v>42948</v>
      </c>
      <c r="B313" s="4">
        <v>3680.7</v>
      </c>
      <c r="C313" s="4"/>
      <c r="D313" s="2"/>
      <c r="E313" s="2"/>
    </row>
    <row r="314" spans="1:5" ht="15">
      <c r="A314" s="5">
        <v>42979</v>
      </c>
      <c r="B314" s="4">
        <v>3527.13</v>
      </c>
      <c r="C314" s="4"/>
      <c r="D314" s="2"/>
      <c r="E314" s="2"/>
    </row>
    <row r="315" spans="1:5" ht="15">
      <c r="A315" s="5">
        <v>43009</v>
      </c>
      <c r="B315" s="4">
        <v>3802.9</v>
      </c>
      <c r="C315" s="4">
        <v>16883</v>
      </c>
      <c r="D315" s="2"/>
      <c r="E315" s="2"/>
    </row>
    <row r="316" spans="1:5" ht="15">
      <c r="A316" s="5">
        <v>43040</v>
      </c>
      <c r="B316" s="4">
        <v>4104.17</v>
      </c>
      <c r="C316" s="4"/>
      <c r="D316" s="2"/>
      <c r="E316" s="2"/>
    </row>
    <row r="317" spans="1:5" ht="15">
      <c r="A317" s="5">
        <v>43070</v>
      </c>
      <c r="B317" s="4">
        <v>3758.29</v>
      </c>
      <c r="C317" s="4">
        <v>2275.71</v>
      </c>
      <c r="D317" s="2"/>
      <c r="E317" s="2"/>
    </row>
    <row r="318" spans="1:5" ht="15">
      <c r="A318" s="5" t="s">
        <v>154</v>
      </c>
      <c r="B318" s="4">
        <f>SUM(B306:B317)</f>
        <v>45399.88</v>
      </c>
      <c r="C318" s="4"/>
      <c r="D318" s="2"/>
      <c r="E318" s="2"/>
    </row>
    <row r="319" spans="1:5" ht="15">
      <c r="A319" s="5" t="s">
        <v>2</v>
      </c>
      <c r="B319" s="4">
        <f>SUM(B305:B317)</f>
        <v>95973.66</v>
      </c>
      <c r="C319" s="4">
        <f>SUM(C306:C317)</f>
        <v>103547.95000000001</v>
      </c>
      <c r="D319" s="2"/>
      <c r="E319" s="2"/>
    </row>
    <row r="320" spans="1:5" ht="15">
      <c r="A320" s="5"/>
      <c r="B320" s="4"/>
      <c r="C320" s="9">
        <f>B319-C319</f>
        <v>-7574.290000000008</v>
      </c>
      <c r="D320" s="2"/>
      <c r="E320" s="2"/>
    </row>
    <row r="321" spans="4:5" ht="15">
      <c r="D321" s="2"/>
      <c r="E321" s="2"/>
    </row>
    <row r="322" spans="4:5" ht="15">
      <c r="D322" s="2"/>
      <c r="E322" s="2"/>
    </row>
    <row r="323" ht="15">
      <c r="A323" s="7" t="s">
        <v>151</v>
      </c>
    </row>
    <row r="353" spans="1:5" ht="15">
      <c r="A353" s="6" t="s">
        <v>86</v>
      </c>
      <c r="B353" s="3"/>
      <c r="C353" s="3"/>
      <c r="D353" s="3"/>
      <c r="E353" s="3"/>
    </row>
    <row r="354" spans="4:5" ht="15">
      <c r="D354" s="2"/>
      <c r="E354" s="2"/>
    </row>
    <row r="355" spans="1:5" ht="15">
      <c r="A355" s="1"/>
      <c r="B355" s="1" t="s">
        <v>0</v>
      </c>
      <c r="C355" s="1" t="s">
        <v>1</v>
      </c>
      <c r="D355" s="2"/>
      <c r="E355" s="2"/>
    </row>
    <row r="356" spans="1:5" ht="15">
      <c r="A356" s="1" t="s">
        <v>79</v>
      </c>
      <c r="B356" s="4">
        <v>-10331.08</v>
      </c>
      <c r="C356" s="4"/>
      <c r="D356" s="2"/>
      <c r="E356" s="2"/>
    </row>
    <row r="357" spans="1:5" ht="15">
      <c r="A357" s="5">
        <v>42736</v>
      </c>
      <c r="B357" s="4">
        <v>6747.03</v>
      </c>
      <c r="C357" s="4"/>
      <c r="D357" s="2"/>
      <c r="E357" s="2"/>
    </row>
    <row r="358" spans="1:5" ht="15">
      <c r="A358" s="5">
        <v>42767</v>
      </c>
      <c r="B358" s="4">
        <v>6754.34</v>
      </c>
      <c r="C358" s="4"/>
      <c r="D358" s="2"/>
      <c r="E358" s="2"/>
    </row>
    <row r="359" spans="1:5" ht="15">
      <c r="A359" s="5">
        <v>42795</v>
      </c>
      <c r="B359" s="4">
        <v>6495.31</v>
      </c>
      <c r="C359" s="4"/>
      <c r="D359" s="2"/>
      <c r="E359" s="2"/>
    </row>
    <row r="360" spans="1:5" ht="15">
      <c r="A360" s="5">
        <v>42826</v>
      </c>
      <c r="B360" s="4">
        <v>6459.15</v>
      </c>
      <c r="C360" s="4">
        <v>2325.16</v>
      </c>
      <c r="D360" s="2"/>
      <c r="E360" s="2"/>
    </row>
    <row r="361" spans="1:5" ht="15">
      <c r="A361" s="5">
        <v>42856</v>
      </c>
      <c r="B361" s="4">
        <v>5789.79</v>
      </c>
      <c r="C361" s="4"/>
      <c r="D361" s="2"/>
      <c r="E361" s="2"/>
    </row>
    <row r="362" spans="1:5" ht="15">
      <c r="A362" s="5">
        <v>42887</v>
      </c>
      <c r="B362" s="4">
        <v>6682.53</v>
      </c>
      <c r="C362" s="4"/>
      <c r="D362" s="2"/>
      <c r="E362" s="2"/>
    </row>
    <row r="363" spans="1:5" ht="15">
      <c r="A363" s="5">
        <v>42917</v>
      </c>
      <c r="B363" s="4">
        <v>40909.01</v>
      </c>
      <c r="C363" s="4"/>
      <c r="D363" s="2"/>
      <c r="E363" s="2"/>
    </row>
    <row r="364" spans="1:5" ht="15">
      <c r="A364" s="5">
        <v>42948</v>
      </c>
      <c r="B364" s="4">
        <v>50763.23</v>
      </c>
      <c r="C364" s="4"/>
      <c r="D364" s="2"/>
      <c r="E364" s="2"/>
    </row>
    <row r="365" spans="1:5" ht="15">
      <c r="A365" s="5">
        <v>42979</v>
      </c>
      <c r="B365" s="4">
        <v>50531.08</v>
      </c>
      <c r="C365" s="4">
        <v>163726.82</v>
      </c>
      <c r="D365" s="2"/>
      <c r="E365" s="2"/>
    </row>
    <row r="366" spans="1:5" ht="15">
      <c r="A366" s="5">
        <v>43009</v>
      </c>
      <c r="B366" s="4">
        <v>46676.59</v>
      </c>
      <c r="C366" s="4">
        <f>4540</f>
        <v>4540</v>
      </c>
      <c r="D366" s="2"/>
      <c r="E366" s="2"/>
    </row>
    <row r="367" spans="1:5" ht="15">
      <c r="A367" s="5">
        <v>43040</v>
      </c>
      <c r="B367" s="4">
        <v>13456.94</v>
      </c>
      <c r="C367" s="4"/>
      <c r="D367" s="2"/>
      <c r="E367" s="2"/>
    </row>
    <row r="368" spans="1:5" ht="15">
      <c r="A368" s="5">
        <v>43070</v>
      </c>
      <c r="B368" s="4">
        <v>12137.54</v>
      </c>
      <c r="C368" s="4">
        <v>5328.75</v>
      </c>
      <c r="D368" s="2"/>
      <c r="E368" s="2"/>
    </row>
    <row r="369" spans="1:5" ht="15">
      <c r="A369" s="5" t="s">
        <v>154</v>
      </c>
      <c r="B369" s="4">
        <f>SUM(B357:B368)</f>
        <v>253402.54000000004</v>
      </c>
      <c r="C369" s="4"/>
      <c r="D369" s="2"/>
      <c r="E369" s="2"/>
    </row>
    <row r="370" spans="1:5" ht="15">
      <c r="A370" s="5" t="s">
        <v>2</v>
      </c>
      <c r="B370" s="4">
        <f>SUM(B356:B368)</f>
        <v>243071.46000000002</v>
      </c>
      <c r="C370" s="4">
        <f>SUM(C357:C368)</f>
        <v>175920.73</v>
      </c>
      <c r="D370" s="2"/>
      <c r="E370" s="2"/>
    </row>
    <row r="371" spans="1:5" ht="15">
      <c r="A371" s="5"/>
      <c r="B371" s="4"/>
      <c r="C371" s="9">
        <f>B370-C370</f>
        <v>67150.73000000001</v>
      </c>
      <c r="D371" s="2"/>
      <c r="E371" s="2"/>
    </row>
    <row r="372" spans="4:5" ht="15">
      <c r="D372" s="2"/>
      <c r="E372" s="2"/>
    </row>
    <row r="373" spans="4:5" ht="15">
      <c r="D373" s="2"/>
      <c r="E373" s="2"/>
    </row>
    <row r="374" ht="15">
      <c r="A374" s="7" t="s">
        <v>151</v>
      </c>
    </row>
    <row r="404" spans="1:5" ht="15">
      <c r="A404" s="6" t="s">
        <v>87</v>
      </c>
      <c r="B404" s="3"/>
      <c r="C404" s="3"/>
      <c r="D404" s="3"/>
      <c r="E404" s="3"/>
    </row>
    <row r="405" spans="4:5" ht="15">
      <c r="D405" s="2"/>
      <c r="E405" s="2"/>
    </row>
    <row r="406" spans="1:5" ht="15">
      <c r="A406" s="1"/>
      <c r="B406" s="1" t="s">
        <v>0</v>
      </c>
      <c r="C406" s="1" t="s">
        <v>1</v>
      </c>
      <c r="D406" s="2"/>
      <c r="E406" s="2"/>
    </row>
    <row r="407" spans="1:5" ht="15">
      <c r="A407" s="1" t="s">
        <v>79</v>
      </c>
      <c r="B407" s="4">
        <v>143871.03</v>
      </c>
      <c r="C407" s="4"/>
      <c r="D407" s="2"/>
      <c r="E407" s="2"/>
    </row>
    <row r="408" spans="1:5" ht="15">
      <c r="A408" s="5">
        <v>42736</v>
      </c>
      <c r="B408" s="4">
        <v>5725.42</v>
      </c>
      <c r="C408" s="4"/>
      <c r="D408" s="2"/>
      <c r="E408" s="2"/>
    </row>
    <row r="409" spans="1:5" ht="15">
      <c r="A409" s="5">
        <v>42767</v>
      </c>
      <c r="B409" s="4">
        <v>6038.44</v>
      </c>
      <c r="C409" s="4"/>
      <c r="D409" s="2"/>
      <c r="E409" s="2"/>
    </row>
    <row r="410" spans="1:5" ht="15">
      <c r="A410" s="5">
        <v>42795</v>
      </c>
      <c r="B410" s="4">
        <v>6184.76</v>
      </c>
      <c r="C410" s="4"/>
      <c r="D410" s="2"/>
      <c r="E410" s="2"/>
    </row>
    <row r="411" spans="1:5" ht="15">
      <c r="A411" s="5">
        <v>42826</v>
      </c>
      <c r="B411" s="4">
        <v>5782.08</v>
      </c>
      <c r="C411" s="4"/>
      <c r="D411" s="2"/>
      <c r="E411" s="2"/>
    </row>
    <row r="412" spans="1:5" ht="15">
      <c r="A412" s="5">
        <v>42856</v>
      </c>
      <c r="B412" s="4">
        <f>40158.41+6100.05</f>
        <v>46258.46000000001</v>
      </c>
      <c r="C412" s="4"/>
      <c r="D412" s="2"/>
      <c r="E412" s="2"/>
    </row>
    <row r="413" spans="1:5" ht="15">
      <c r="A413" s="5">
        <v>42887</v>
      </c>
      <c r="B413" s="4">
        <v>5462.43</v>
      </c>
      <c r="C413" s="4">
        <v>155642.05</v>
      </c>
      <c r="D413" s="2"/>
      <c r="E413" s="2"/>
    </row>
    <row r="414" spans="1:5" ht="15">
      <c r="A414" s="5">
        <v>42917</v>
      </c>
      <c r="B414" s="4">
        <v>5852.97</v>
      </c>
      <c r="C414" s="4"/>
      <c r="D414" s="2"/>
      <c r="E414" s="2"/>
    </row>
    <row r="415" spans="1:5" ht="15">
      <c r="A415" s="5">
        <v>42948</v>
      </c>
      <c r="B415" s="4">
        <v>7203.86</v>
      </c>
      <c r="C415" s="4"/>
      <c r="D415" s="2"/>
      <c r="E415" s="2"/>
    </row>
    <row r="416" spans="1:5" ht="15">
      <c r="A416" s="5">
        <v>42979</v>
      </c>
      <c r="B416" s="4">
        <v>6178.38</v>
      </c>
      <c r="C416" s="4">
        <v>2584.87</v>
      </c>
      <c r="D416" s="2"/>
      <c r="E416" s="2"/>
    </row>
    <row r="417" spans="1:5" ht="15">
      <c r="A417" s="5">
        <v>43009</v>
      </c>
      <c r="B417" s="4">
        <v>7176.91</v>
      </c>
      <c r="C417" s="4">
        <f>23647.55</f>
        <v>23647.55</v>
      </c>
      <c r="D417" s="2"/>
      <c r="E417" s="2"/>
    </row>
    <row r="418" spans="1:5" ht="15">
      <c r="A418" s="5">
        <v>43040</v>
      </c>
      <c r="B418" s="4">
        <v>6174.39</v>
      </c>
      <c r="C418" s="4">
        <v>802.98</v>
      </c>
      <c r="D418" s="2"/>
      <c r="E418" s="2"/>
    </row>
    <row r="419" spans="1:5" ht="15">
      <c r="A419" s="5">
        <v>43070</v>
      </c>
      <c r="B419" s="4">
        <v>6247.72</v>
      </c>
      <c r="C419" s="4"/>
      <c r="D419" s="2"/>
      <c r="E419" s="2"/>
    </row>
    <row r="420" spans="1:5" ht="15">
      <c r="A420" s="5" t="s">
        <v>154</v>
      </c>
      <c r="B420" s="4">
        <f>SUM(B408:B419)</f>
        <v>114285.82</v>
      </c>
      <c r="C420" s="4"/>
      <c r="D420" s="2"/>
      <c r="E420" s="2"/>
    </row>
    <row r="421" spans="1:5" ht="15">
      <c r="A421" s="5" t="s">
        <v>2</v>
      </c>
      <c r="B421" s="4">
        <f>SUM(B407:B419)</f>
        <v>258156.85</v>
      </c>
      <c r="C421" s="4">
        <f>SUM(C408:C419)</f>
        <v>182677.44999999998</v>
      </c>
      <c r="D421" s="2"/>
      <c r="E421" s="2"/>
    </row>
    <row r="422" spans="1:5" ht="15">
      <c r="A422" s="5"/>
      <c r="B422" s="4"/>
      <c r="C422" s="9">
        <f>B421-C421</f>
        <v>75479.40000000002</v>
      </c>
      <c r="D422" s="2"/>
      <c r="E422" s="2"/>
    </row>
    <row r="423" spans="4:5" ht="15">
      <c r="D423" s="2"/>
      <c r="E423" s="2"/>
    </row>
    <row r="424" spans="4:5" ht="15">
      <c r="D424" s="2"/>
      <c r="E424" s="2"/>
    </row>
    <row r="425" ht="15">
      <c r="A425" s="7" t="s">
        <v>151</v>
      </c>
    </row>
    <row r="445" ht="90" customHeight="1"/>
    <row r="446" spans="1:5" ht="15">
      <c r="A446" s="6" t="s">
        <v>88</v>
      </c>
      <c r="B446" s="3"/>
      <c r="C446" s="3"/>
      <c r="D446" s="3"/>
      <c r="E446" s="3"/>
    </row>
    <row r="447" spans="4:5" ht="15">
      <c r="D447" s="2"/>
      <c r="E447" s="2"/>
    </row>
    <row r="448" spans="1:5" ht="15">
      <c r="A448" s="1"/>
      <c r="B448" s="1" t="s">
        <v>0</v>
      </c>
      <c r="C448" s="1" t="s">
        <v>1</v>
      </c>
      <c r="D448" s="2"/>
      <c r="E448" s="2"/>
    </row>
    <row r="449" spans="1:5" ht="15">
      <c r="A449" s="1" t="s">
        <v>79</v>
      </c>
      <c r="B449" s="4">
        <v>184603.23</v>
      </c>
      <c r="C449" s="4"/>
      <c r="D449" s="2"/>
      <c r="E449" s="2"/>
    </row>
    <row r="450" spans="1:5" ht="15">
      <c r="A450" s="5">
        <v>42736</v>
      </c>
      <c r="B450" s="4">
        <v>8678.48</v>
      </c>
      <c r="C450" s="4"/>
      <c r="D450" s="2"/>
      <c r="E450" s="2"/>
    </row>
    <row r="451" spans="1:5" ht="15">
      <c r="A451" s="5">
        <v>42767</v>
      </c>
      <c r="B451" s="4">
        <v>8717.58</v>
      </c>
      <c r="C451" s="4"/>
      <c r="D451" s="2"/>
      <c r="E451" s="2"/>
    </row>
    <row r="452" spans="1:5" ht="15">
      <c r="A452" s="5">
        <v>42795</v>
      </c>
      <c r="B452" s="4">
        <v>12646.41</v>
      </c>
      <c r="C452" s="4"/>
      <c r="D452" s="2"/>
      <c r="E452" s="2"/>
    </row>
    <row r="453" spans="1:5" ht="15">
      <c r="A453" s="5">
        <v>42826</v>
      </c>
      <c r="B453" s="4">
        <v>8965.38</v>
      </c>
      <c r="C453" s="4"/>
      <c r="D453" s="2"/>
      <c r="E453" s="2"/>
    </row>
    <row r="454" spans="1:5" ht="15">
      <c r="A454" s="5">
        <v>42856</v>
      </c>
      <c r="B454" s="4">
        <v>9404.84</v>
      </c>
      <c r="C454" s="4"/>
      <c r="D454" s="2"/>
      <c r="E454" s="2"/>
    </row>
    <row r="455" spans="1:5" ht="15">
      <c r="A455" s="5">
        <v>42887</v>
      </c>
      <c r="B455" s="4">
        <v>8570.99</v>
      </c>
      <c r="C455" s="4">
        <v>1540.23</v>
      </c>
      <c r="D455" s="2"/>
      <c r="E455" s="2"/>
    </row>
    <row r="456" spans="1:5" ht="15">
      <c r="A456" s="5">
        <v>42917</v>
      </c>
      <c r="B456" s="4">
        <v>8182.69</v>
      </c>
      <c r="C456" s="4"/>
      <c r="D456" s="2"/>
      <c r="E456" s="2"/>
    </row>
    <row r="457" spans="1:5" ht="15">
      <c r="A457" s="5">
        <v>42948</v>
      </c>
      <c r="B457" s="4">
        <v>8322.84</v>
      </c>
      <c r="C457" s="4"/>
      <c r="D457" s="2"/>
      <c r="E457" s="2"/>
    </row>
    <row r="458" spans="1:5" ht="15">
      <c r="A458" s="5">
        <v>42979</v>
      </c>
      <c r="B458" s="4">
        <v>7910.87</v>
      </c>
      <c r="C458" s="4">
        <f>18524+8789.8</f>
        <v>27313.8</v>
      </c>
      <c r="D458" s="2"/>
      <c r="E458" s="2"/>
    </row>
    <row r="459" spans="1:5" ht="15">
      <c r="A459" s="5">
        <v>43009</v>
      </c>
      <c r="B459" s="4">
        <v>8912.73</v>
      </c>
      <c r="C459" s="4"/>
      <c r="D459" s="2"/>
      <c r="E459" s="2"/>
    </row>
    <row r="460" spans="1:5" ht="15">
      <c r="A460" s="5">
        <v>43040</v>
      </c>
      <c r="B460" s="4">
        <v>7853.44</v>
      </c>
      <c r="C460" s="4">
        <v>6600</v>
      </c>
      <c r="D460" s="2"/>
      <c r="E460" s="2"/>
    </row>
    <row r="461" spans="1:5" ht="15">
      <c r="A461" s="5">
        <v>43070</v>
      </c>
      <c r="B461" s="4">
        <v>10348.7</v>
      </c>
      <c r="C461" s="4">
        <v>891.44</v>
      </c>
      <c r="D461" s="2"/>
      <c r="E461" s="2"/>
    </row>
    <row r="462" spans="1:5" ht="15">
      <c r="A462" s="5" t="s">
        <v>154</v>
      </c>
      <c r="B462" s="4">
        <f>SUM(B450:B461)</f>
        <v>108514.95</v>
      </c>
      <c r="C462" s="4"/>
      <c r="D462" s="2"/>
      <c r="E462" s="2"/>
    </row>
    <row r="463" spans="1:5" ht="15">
      <c r="A463" s="5" t="s">
        <v>2</v>
      </c>
      <c r="B463" s="4">
        <f>SUM(B449:B461)</f>
        <v>293118.18</v>
      </c>
      <c r="C463" s="4">
        <f>SUM(C450:C461)</f>
        <v>36345.47</v>
      </c>
      <c r="D463" s="2"/>
      <c r="E463" s="2"/>
    </row>
    <row r="464" spans="1:5" ht="15">
      <c r="A464" s="5"/>
      <c r="B464" s="4"/>
      <c r="C464" s="9">
        <f>B463-C463</f>
        <v>256772.71</v>
      </c>
      <c r="D464" s="2"/>
      <c r="E464" s="2"/>
    </row>
    <row r="465" spans="4:5" ht="15">
      <c r="D465" s="2"/>
      <c r="E465" s="2"/>
    </row>
    <row r="466" spans="4:5" ht="15">
      <c r="D466" s="2"/>
      <c r="E466" s="2"/>
    </row>
    <row r="467" ht="15">
      <c r="A467" s="7" t="s">
        <v>151</v>
      </c>
    </row>
    <row r="497" spans="1:5" ht="15">
      <c r="A497" s="6" t="s">
        <v>89</v>
      </c>
      <c r="B497" s="3"/>
      <c r="C497" s="3"/>
      <c r="D497" s="3"/>
      <c r="E497" s="3"/>
    </row>
    <row r="498" spans="4:5" ht="15">
      <c r="D498" s="2"/>
      <c r="E498" s="2"/>
    </row>
    <row r="499" spans="1:5" ht="15">
      <c r="A499" s="1"/>
      <c r="B499" s="1" t="s">
        <v>0</v>
      </c>
      <c r="C499" s="1" t="s">
        <v>1</v>
      </c>
      <c r="D499" s="2"/>
      <c r="E499" s="2"/>
    </row>
    <row r="500" spans="1:5" ht="15">
      <c r="A500" s="1" t="s">
        <v>79</v>
      </c>
      <c r="B500" s="4">
        <v>42974.83</v>
      </c>
      <c r="C500" s="4"/>
      <c r="D500" s="2"/>
      <c r="E500" s="2"/>
    </row>
    <row r="501" spans="1:5" ht="15">
      <c r="A501" s="5">
        <v>42736</v>
      </c>
      <c r="B501" s="4">
        <v>13396.81</v>
      </c>
      <c r="C501" s="4"/>
      <c r="D501" s="2"/>
      <c r="E501" s="2"/>
    </row>
    <row r="502" spans="1:5" ht="15">
      <c r="A502" s="5">
        <v>42767</v>
      </c>
      <c r="B502" s="4">
        <v>12124.02</v>
      </c>
      <c r="C502" s="4"/>
      <c r="D502" s="2"/>
      <c r="E502" s="2"/>
    </row>
    <row r="503" spans="1:5" ht="15">
      <c r="A503" s="5">
        <v>42795</v>
      </c>
      <c r="B503" s="4">
        <v>11926.34</v>
      </c>
      <c r="C503" s="4"/>
      <c r="D503" s="2"/>
      <c r="E503" s="2"/>
    </row>
    <row r="504" spans="1:5" ht="15">
      <c r="A504" s="5">
        <v>42826</v>
      </c>
      <c r="B504" s="4">
        <v>12243.8</v>
      </c>
      <c r="C504" s="4"/>
      <c r="D504" s="2"/>
      <c r="E504" s="2"/>
    </row>
    <row r="505" spans="1:5" ht="15">
      <c r="A505" s="5">
        <v>42856</v>
      </c>
      <c r="B505" s="4">
        <v>11907.43</v>
      </c>
      <c r="C505" s="4">
        <v>1155.03</v>
      </c>
      <c r="D505" s="2"/>
      <c r="E505" s="2"/>
    </row>
    <row r="506" spans="1:5" ht="15">
      <c r="A506" s="5">
        <v>42887</v>
      </c>
      <c r="B506" s="4">
        <v>11235.26</v>
      </c>
      <c r="C506" s="4">
        <v>37645.07</v>
      </c>
      <c r="D506" s="2"/>
      <c r="E506" s="2"/>
    </row>
    <row r="507" spans="1:5" ht="15">
      <c r="A507" s="5">
        <v>42917</v>
      </c>
      <c r="B507" s="4">
        <f>12591.41+42075.75</f>
        <v>54667.16</v>
      </c>
      <c r="C507" s="4"/>
      <c r="D507" s="2"/>
      <c r="E507" s="2"/>
    </row>
    <row r="508" spans="1:5" ht="15">
      <c r="A508" s="5">
        <v>42948</v>
      </c>
      <c r="B508" s="4">
        <f>11944.69+46495.07</f>
        <v>58439.76</v>
      </c>
      <c r="C508" s="4">
        <v>166098.96</v>
      </c>
      <c r="D508" s="2"/>
      <c r="E508" s="2"/>
    </row>
    <row r="509" spans="1:5" ht="15">
      <c r="A509" s="5">
        <v>42979</v>
      </c>
      <c r="B509" s="4">
        <f>11319.89+43724.79</f>
        <v>55044.68</v>
      </c>
      <c r="C509" s="4"/>
      <c r="D509" s="2"/>
      <c r="E509" s="2"/>
    </row>
    <row r="510" spans="1:5" ht="15">
      <c r="A510" s="5">
        <v>43009</v>
      </c>
      <c r="B510" s="4">
        <f>13298.9+51345.21</f>
        <v>64644.11</v>
      </c>
      <c r="C510" s="4"/>
      <c r="D510" s="2"/>
      <c r="E510" s="2"/>
    </row>
    <row r="511" spans="1:5" ht="15">
      <c r="A511" s="5">
        <v>43040</v>
      </c>
      <c r="B511" s="4">
        <f>12270.28+4255.05</f>
        <v>16525.33</v>
      </c>
      <c r="C511" s="4"/>
      <c r="D511" s="2"/>
      <c r="E511" s="2"/>
    </row>
    <row r="512" spans="1:5" ht="15">
      <c r="A512" s="5">
        <v>43070</v>
      </c>
      <c r="B512" s="4">
        <f>11699.88+1251.35</f>
        <v>12951.23</v>
      </c>
      <c r="C512" s="4"/>
      <c r="D512" s="2"/>
      <c r="E512" s="2"/>
    </row>
    <row r="513" spans="1:5" ht="15">
      <c r="A513" s="5" t="s">
        <v>154</v>
      </c>
      <c r="B513" s="4">
        <f>SUM(B501:B512)</f>
        <v>335105.93</v>
      </c>
      <c r="C513" s="4"/>
      <c r="D513" s="2"/>
      <c r="E513" s="2"/>
    </row>
    <row r="514" spans="1:5" ht="15">
      <c r="A514" s="5" t="s">
        <v>2</v>
      </c>
      <c r="B514" s="4">
        <f>SUM(B500:B512)</f>
        <v>378080.76</v>
      </c>
      <c r="C514" s="4">
        <f>SUM(C501:C512)</f>
        <v>204899.06</v>
      </c>
      <c r="D514" s="2"/>
      <c r="E514" s="2"/>
    </row>
    <row r="515" spans="1:5" ht="15">
      <c r="A515" s="5"/>
      <c r="B515" s="4"/>
      <c r="C515" s="9">
        <f>B514-C514</f>
        <v>173181.7</v>
      </c>
      <c r="D515" s="2"/>
      <c r="E515" s="2"/>
    </row>
    <row r="516" spans="4:5" ht="15">
      <c r="D516" s="2"/>
      <c r="E516" s="2"/>
    </row>
    <row r="517" spans="4:5" ht="15">
      <c r="D517" s="2"/>
      <c r="E517" s="2"/>
    </row>
    <row r="518" ht="15">
      <c r="A518" s="7" t="s">
        <v>151</v>
      </c>
    </row>
    <row r="548" spans="1:5" ht="15">
      <c r="A548" s="6" t="s">
        <v>90</v>
      </c>
      <c r="B548" s="3"/>
      <c r="C548" s="3"/>
      <c r="D548" s="3"/>
      <c r="E548" s="3"/>
    </row>
    <row r="549" spans="4:5" ht="15">
      <c r="D549" s="2"/>
      <c r="E549" s="2"/>
    </row>
    <row r="550" spans="1:5" ht="15">
      <c r="A550" s="1"/>
      <c r="B550" s="1" t="s">
        <v>0</v>
      </c>
      <c r="C550" s="1" t="s">
        <v>1</v>
      </c>
      <c r="D550" s="2"/>
      <c r="E550" s="2"/>
    </row>
    <row r="551" spans="1:5" ht="15">
      <c r="A551" s="1" t="s">
        <v>79</v>
      </c>
      <c r="B551" s="4">
        <v>11554.3</v>
      </c>
      <c r="C551" s="4"/>
      <c r="D551" s="2"/>
      <c r="E551" s="2"/>
    </row>
    <row r="552" spans="1:5" ht="15">
      <c r="A552" s="5">
        <v>42736</v>
      </c>
      <c r="B552" s="4">
        <v>2348.88</v>
      </c>
      <c r="C552" s="4"/>
      <c r="D552" s="2"/>
      <c r="E552" s="2"/>
    </row>
    <row r="553" spans="1:5" ht="15">
      <c r="A553" s="5">
        <v>42767</v>
      </c>
      <c r="B553" s="4">
        <v>2802.45</v>
      </c>
      <c r="C553" s="4"/>
      <c r="D553" s="2"/>
      <c r="E553" s="2"/>
    </row>
    <row r="554" spans="1:5" ht="15">
      <c r="A554" s="5">
        <v>42795</v>
      </c>
      <c r="B554" s="4">
        <v>2729.95</v>
      </c>
      <c r="C554" s="4">
        <v>543.26</v>
      </c>
      <c r="D554" s="2"/>
      <c r="E554" s="2"/>
    </row>
    <row r="555" spans="1:5" ht="15">
      <c r="A555" s="5">
        <v>42826</v>
      </c>
      <c r="B555" s="4">
        <v>2394.25</v>
      </c>
      <c r="C555" s="4">
        <v>8532.77</v>
      </c>
      <c r="D555" s="2"/>
      <c r="E555" s="2"/>
    </row>
    <row r="556" spans="1:5" ht="15">
      <c r="A556" s="5">
        <v>42856</v>
      </c>
      <c r="B556" s="4">
        <v>2137.8</v>
      </c>
      <c r="C556" s="4"/>
      <c r="D556" s="2"/>
      <c r="E556" s="2"/>
    </row>
    <row r="557" spans="1:5" ht="15">
      <c r="A557" s="5">
        <v>42887</v>
      </c>
      <c r="B557" s="4">
        <v>2978.15</v>
      </c>
      <c r="C557" s="4"/>
      <c r="D557" s="2"/>
      <c r="E557" s="2"/>
    </row>
    <row r="558" spans="1:5" ht="15">
      <c r="A558" s="5">
        <v>42917</v>
      </c>
      <c r="B558" s="4">
        <v>1618.02</v>
      </c>
      <c r="C558" s="4">
        <v>16146.67</v>
      </c>
      <c r="D558" s="2"/>
      <c r="E558" s="2"/>
    </row>
    <row r="559" spans="1:5" ht="15">
      <c r="A559" s="5">
        <v>42948</v>
      </c>
      <c r="B559" s="4">
        <v>2481.56</v>
      </c>
      <c r="C559" s="4">
        <v>5027.79</v>
      </c>
      <c r="D559" s="2"/>
      <c r="E559" s="2"/>
    </row>
    <row r="560" spans="1:5" ht="15">
      <c r="A560" s="5">
        <v>42979</v>
      </c>
      <c r="B560" s="4">
        <v>2107.51</v>
      </c>
      <c r="C560" s="4"/>
      <c r="D560" s="2"/>
      <c r="E560" s="2"/>
    </row>
    <row r="561" spans="1:5" ht="15">
      <c r="A561" s="5">
        <v>43009</v>
      </c>
      <c r="B561" s="4">
        <v>2284.76</v>
      </c>
      <c r="C561" s="4">
        <f>874.96</f>
        <v>874.96</v>
      </c>
      <c r="D561" s="2"/>
      <c r="E561" s="2"/>
    </row>
    <row r="562" spans="1:5" ht="15">
      <c r="A562" s="5">
        <v>43040</v>
      </c>
      <c r="B562" s="4">
        <v>1961.4</v>
      </c>
      <c r="C562" s="4">
        <v>3736.73</v>
      </c>
      <c r="D562" s="2"/>
      <c r="E562" s="2"/>
    </row>
    <row r="563" spans="1:5" ht="15">
      <c r="A563" s="5">
        <v>43070</v>
      </c>
      <c r="B563" s="4">
        <v>2905.46</v>
      </c>
      <c r="C563" s="4"/>
      <c r="D563" s="2"/>
      <c r="E563" s="2"/>
    </row>
    <row r="564" spans="1:5" ht="15">
      <c r="A564" s="5" t="s">
        <v>154</v>
      </c>
      <c r="B564" s="4">
        <f>SUM(B552:B563)</f>
        <v>28750.190000000002</v>
      </c>
      <c r="C564" s="4"/>
      <c r="D564" s="2"/>
      <c r="E564" s="2"/>
    </row>
    <row r="565" spans="1:5" ht="15">
      <c r="A565" s="5" t="s">
        <v>2</v>
      </c>
      <c r="B565" s="4">
        <f>SUM(B551:B563)</f>
        <v>40304.490000000005</v>
      </c>
      <c r="C565" s="4">
        <f>SUM(C552:C563)</f>
        <v>34862.18</v>
      </c>
      <c r="D565" s="2"/>
      <c r="E565" s="2"/>
    </row>
    <row r="566" spans="1:5" ht="15">
      <c r="A566" s="5"/>
      <c r="B566" s="4"/>
      <c r="C566" s="9">
        <f>B565-C565</f>
        <v>5442.310000000005</v>
      </c>
      <c r="D566" s="2"/>
      <c r="E566" s="2"/>
    </row>
    <row r="567" spans="4:5" ht="15">
      <c r="D567" s="2"/>
      <c r="E567" s="2"/>
    </row>
    <row r="568" spans="4:5" ht="15">
      <c r="D568" s="2"/>
      <c r="E568" s="2"/>
    </row>
    <row r="569" ht="15">
      <c r="A569" s="7" t="s">
        <v>151</v>
      </c>
    </row>
    <row r="599" spans="1:5" ht="15">
      <c r="A599" s="6" t="s">
        <v>91</v>
      </c>
      <c r="B599" s="3"/>
      <c r="C599" s="3"/>
      <c r="D599" s="3"/>
      <c r="E599" s="3"/>
    </row>
    <row r="600" spans="4:5" ht="15">
      <c r="D600" s="2"/>
      <c r="E600" s="2"/>
    </row>
    <row r="601" spans="1:5" ht="15">
      <c r="A601" s="1"/>
      <c r="B601" s="1" t="s">
        <v>0</v>
      </c>
      <c r="C601" s="1" t="s">
        <v>1</v>
      </c>
      <c r="D601" s="2"/>
      <c r="E601" s="2"/>
    </row>
    <row r="602" spans="1:5" ht="15">
      <c r="A602" s="1" t="s">
        <v>79</v>
      </c>
      <c r="B602" s="4">
        <v>70932.69</v>
      </c>
      <c r="C602" s="4"/>
      <c r="D602" s="2"/>
      <c r="E602" s="2"/>
    </row>
    <row r="603" spans="1:5" ht="15">
      <c r="A603" s="5">
        <v>42736</v>
      </c>
      <c r="B603" s="4">
        <v>8989.7</v>
      </c>
      <c r="C603" s="4"/>
      <c r="D603" s="2"/>
      <c r="E603" s="2"/>
    </row>
    <row r="604" spans="1:5" ht="15">
      <c r="A604" s="5">
        <v>42767</v>
      </c>
      <c r="B604" s="4">
        <v>6791.64</v>
      </c>
      <c r="C604" s="4"/>
      <c r="D604" s="2"/>
      <c r="E604" s="2"/>
    </row>
    <row r="605" spans="1:5" ht="15">
      <c r="A605" s="5">
        <v>42795</v>
      </c>
      <c r="B605" s="4">
        <v>7896.46</v>
      </c>
      <c r="C605" s="4">
        <v>9081.05</v>
      </c>
      <c r="D605" s="2"/>
      <c r="E605" s="2"/>
    </row>
    <row r="606" spans="1:5" ht="15">
      <c r="A606" s="5">
        <v>42826</v>
      </c>
      <c r="B606" s="4">
        <v>7141.35</v>
      </c>
      <c r="C606" s="4">
        <v>8319.07</v>
      </c>
      <c r="D606" s="2"/>
      <c r="E606" s="2"/>
    </row>
    <row r="607" spans="1:5" ht="15">
      <c r="A607" s="5">
        <v>42856</v>
      </c>
      <c r="B607" s="4">
        <v>6838.61</v>
      </c>
      <c r="C607" s="4"/>
      <c r="D607" s="2"/>
      <c r="E607" s="2"/>
    </row>
    <row r="608" spans="1:5" ht="15">
      <c r="A608" s="5">
        <v>42887</v>
      </c>
      <c r="B608" s="4">
        <v>8809.15</v>
      </c>
      <c r="C608" s="4"/>
      <c r="D608" s="2"/>
      <c r="E608" s="2"/>
    </row>
    <row r="609" spans="1:5" ht="15">
      <c r="A609" s="5">
        <v>42917</v>
      </c>
      <c r="B609" s="4">
        <v>7223.5</v>
      </c>
      <c r="C609" s="4"/>
      <c r="D609" s="2"/>
      <c r="E609" s="2"/>
    </row>
    <row r="610" spans="1:5" ht="15">
      <c r="A610" s="5">
        <v>42948</v>
      </c>
      <c r="B610" s="4">
        <v>8446.17</v>
      </c>
      <c r="C610" s="4">
        <v>66405.29</v>
      </c>
      <c r="D610" s="2"/>
      <c r="E610" s="2"/>
    </row>
    <row r="611" spans="1:5" ht="15">
      <c r="A611" s="5">
        <v>42979</v>
      </c>
      <c r="B611" s="4">
        <v>6796.43</v>
      </c>
      <c r="C611" s="4">
        <f>3501.23</f>
        <v>3501.23</v>
      </c>
      <c r="D611" s="2"/>
      <c r="E611" s="2"/>
    </row>
    <row r="612" spans="1:5" ht="15">
      <c r="A612" s="5">
        <v>43009</v>
      </c>
      <c r="B612" s="4">
        <v>7876.43</v>
      </c>
      <c r="C612" s="4"/>
      <c r="D612" s="2"/>
      <c r="E612" s="2"/>
    </row>
    <row r="613" spans="1:5" ht="15">
      <c r="A613" s="5">
        <v>43040</v>
      </c>
      <c r="B613" s="4">
        <v>7189.03</v>
      </c>
      <c r="C613" s="4"/>
      <c r="D613" s="2"/>
      <c r="E613" s="2"/>
    </row>
    <row r="614" spans="1:5" ht="15">
      <c r="A614" s="5">
        <v>43070</v>
      </c>
      <c r="B614" s="4">
        <v>8059.75</v>
      </c>
      <c r="C614" s="4">
        <v>13311.41</v>
      </c>
      <c r="D614" s="2"/>
      <c r="E614" s="2"/>
    </row>
    <row r="615" spans="1:5" ht="15">
      <c r="A615" s="5" t="s">
        <v>154</v>
      </c>
      <c r="B615" s="4">
        <f>SUM(B603:B614)</f>
        <v>92058.22</v>
      </c>
      <c r="C615" s="4"/>
      <c r="D615" s="2"/>
      <c r="E615" s="2"/>
    </row>
    <row r="616" spans="1:5" ht="15">
      <c r="A616" s="5" t="s">
        <v>2</v>
      </c>
      <c r="B616" s="4">
        <f>SUM(B602:B614)</f>
        <v>162990.91</v>
      </c>
      <c r="C616" s="4">
        <f>SUM(C603:C614)</f>
        <v>100618.04999999999</v>
      </c>
      <c r="D616" s="2"/>
      <c r="E616" s="2"/>
    </row>
    <row r="617" spans="1:5" ht="15">
      <c r="A617" s="5"/>
      <c r="B617" s="4"/>
      <c r="C617" s="9">
        <f>B616-C616</f>
        <v>62372.860000000015</v>
      </c>
      <c r="D617" s="2"/>
      <c r="E617" s="2"/>
    </row>
    <row r="618" spans="4:5" ht="15">
      <c r="D618" s="2"/>
      <c r="E618" s="2"/>
    </row>
    <row r="619" spans="4:5" ht="15">
      <c r="D619" s="2"/>
      <c r="E619" s="2"/>
    </row>
    <row r="620" ht="15">
      <c r="A620" s="7" t="s">
        <v>151</v>
      </c>
    </row>
    <row r="650" spans="1:5" ht="15">
      <c r="A650" s="6" t="s">
        <v>92</v>
      </c>
      <c r="B650" s="3"/>
      <c r="C650" s="3"/>
      <c r="D650" s="3"/>
      <c r="E650" s="3"/>
    </row>
    <row r="651" spans="4:5" ht="15">
      <c r="D651" s="2"/>
      <c r="E651" s="2"/>
    </row>
    <row r="652" spans="1:5" ht="15">
      <c r="A652" s="1"/>
      <c r="B652" s="1" t="s">
        <v>0</v>
      </c>
      <c r="C652" s="1" t="s">
        <v>1</v>
      </c>
      <c r="D652" s="2"/>
      <c r="E652" s="2"/>
    </row>
    <row r="653" spans="1:5" ht="15">
      <c r="A653" s="1" t="s">
        <v>79</v>
      </c>
      <c r="B653" s="4">
        <v>73980.8</v>
      </c>
      <c r="C653" s="4"/>
      <c r="D653" s="2"/>
      <c r="E653" s="2"/>
    </row>
    <row r="654" spans="1:5" ht="15">
      <c r="A654" s="5">
        <v>42736</v>
      </c>
      <c r="B654" s="4">
        <v>18903.78</v>
      </c>
      <c r="C654" s="4"/>
      <c r="D654" s="2"/>
      <c r="E654" s="2"/>
    </row>
    <row r="655" spans="1:5" ht="15">
      <c r="A655" s="5">
        <v>42767</v>
      </c>
      <c r="B655" s="4">
        <v>18209.87</v>
      </c>
      <c r="C655" s="4"/>
      <c r="D655" s="2"/>
      <c r="E655" s="2"/>
    </row>
    <row r="656" spans="1:5" ht="15">
      <c r="A656" s="5">
        <v>42795</v>
      </c>
      <c r="B656" s="4">
        <v>24425.59</v>
      </c>
      <c r="C656" s="4"/>
      <c r="D656" s="2"/>
      <c r="E656" s="2"/>
    </row>
    <row r="657" spans="1:5" ht="15">
      <c r="A657" s="5">
        <v>42826</v>
      </c>
      <c r="B657" s="4">
        <v>18903.8</v>
      </c>
      <c r="C657" s="4">
        <v>1155.03</v>
      </c>
      <c r="D657" s="2"/>
      <c r="E657" s="2"/>
    </row>
    <row r="658" spans="1:5" ht="15">
      <c r="A658" s="5">
        <v>42856</v>
      </c>
      <c r="B658" s="4">
        <v>21731.8</v>
      </c>
      <c r="C658" s="4"/>
      <c r="D658" s="2"/>
      <c r="E658" s="2"/>
    </row>
    <row r="659" spans="1:5" ht="15">
      <c r="A659" s="5">
        <v>42887</v>
      </c>
      <c r="B659" s="4">
        <v>31075.58</v>
      </c>
      <c r="C659" s="4"/>
      <c r="D659" s="2"/>
      <c r="E659" s="2"/>
    </row>
    <row r="660" spans="1:5" ht="15">
      <c r="A660" s="5">
        <v>42917</v>
      </c>
      <c r="B660" s="4">
        <v>30101.17</v>
      </c>
      <c r="C660" s="4"/>
      <c r="D660" s="2"/>
      <c r="E660" s="2"/>
    </row>
    <row r="661" spans="1:5" ht="15">
      <c r="A661" s="5">
        <v>42948</v>
      </c>
      <c r="B661" s="4">
        <v>34461.23</v>
      </c>
      <c r="C661" s="4">
        <f>160767.75+168036.83</f>
        <v>328804.57999999996</v>
      </c>
      <c r="D661" s="2"/>
      <c r="E661" s="2"/>
    </row>
    <row r="662" spans="1:5" ht="15">
      <c r="A662" s="5">
        <v>42979</v>
      </c>
      <c r="B662" s="4">
        <v>30468.37</v>
      </c>
      <c r="C662" s="4">
        <v>1155.03</v>
      </c>
      <c r="D662" s="2"/>
      <c r="E662" s="2"/>
    </row>
    <row r="663" spans="1:5" ht="15">
      <c r="A663" s="5">
        <v>43009</v>
      </c>
      <c r="B663" s="4">
        <v>37418.1</v>
      </c>
      <c r="C663" s="4">
        <v>27115</v>
      </c>
      <c r="D663" s="2"/>
      <c r="E663" s="2"/>
    </row>
    <row r="664" spans="1:5" ht="15">
      <c r="A664" s="5">
        <v>43040</v>
      </c>
      <c r="B664" s="4">
        <v>19759.35</v>
      </c>
      <c r="C664" s="4"/>
      <c r="D664" s="2"/>
      <c r="E664" s="2"/>
    </row>
    <row r="665" spans="1:5" ht="15">
      <c r="A665" s="5">
        <v>43070</v>
      </c>
      <c r="B665" s="4">
        <v>18500.1</v>
      </c>
      <c r="C665" s="4"/>
      <c r="D665" s="2"/>
      <c r="E665" s="2"/>
    </row>
    <row r="666" spans="1:5" ht="15">
      <c r="A666" s="5" t="s">
        <v>154</v>
      </c>
      <c r="B666" s="4">
        <f>SUM(B654:B665)</f>
        <v>303958.73999999993</v>
      </c>
      <c r="C666" s="4"/>
      <c r="D666" s="2"/>
      <c r="E666" s="2"/>
    </row>
    <row r="667" spans="1:5" ht="15">
      <c r="A667" s="5" t="s">
        <v>2</v>
      </c>
      <c r="B667" s="4">
        <f>SUM(B653:B665)</f>
        <v>377939.53999999986</v>
      </c>
      <c r="C667" s="4">
        <f>SUM(C654:C665)</f>
        <v>358229.64</v>
      </c>
      <c r="D667" s="2"/>
      <c r="E667" s="2"/>
    </row>
    <row r="668" spans="1:5" ht="15">
      <c r="A668" s="5"/>
      <c r="B668" s="4"/>
      <c r="C668" s="9">
        <f>B667-C667</f>
        <v>19709.89999999985</v>
      </c>
      <c r="D668" s="2"/>
      <c r="E668" s="2"/>
    </row>
    <row r="669" spans="4:5" ht="15">
      <c r="D669" s="2"/>
      <c r="E669" s="2"/>
    </row>
    <row r="670" spans="4:5" ht="15">
      <c r="D670" s="2"/>
      <c r="E670" s="2"/>
    </row>
    <row r="671" ht="15">
      <c r="A671" s="7" t="s">
        <v>151</v>
      </c>
    </row>
    <row r="701" spans="1:5" ht="15">
      <c r="A701" s="6" t="s">
        <v>93</v>
      </c>
      <c r="B701" s="3"/>
      <c r="C701" s="3"/>
      <c r="D701" s="3"/>
      <c r="E701" s="3"/>
    </row>
    <row r="702" spans="4:5" ht="15">
      <c r="D702" s="2"/>
      <c r="E702" s="2"/>
    </row>
    <row r="703" spans="1:5" ht="15">
      <c r="A703" s="1"/>
      <c r="B703" s="1" t="s">
        <v>0</v>
      </c>
      <c r="C703" s="1" t="s">
        <v>1</v>
      </c>
      <c r="D703" s="2"/>
      <c r="E703" s="2"/>
    </row>
    <row r="704" spans="1:5" ht="15">
      <c r="A704" s="1" t="s">
        <v>79</v>
      </c>
      <c r="B704" s="4">
        <v>82587.26</v>
      </c>
      <c r="C704" s="4"/>
      <c r="D704" s="2"/>
      <c r="E704" s="2"/>
    </row>
    <row r="705" spans="1:5" ht="15">
      <c r="A705" s="5">
        <v>42736</v>
      </c>
      <c r="B705" s="4">
        <v>4432.56</v>
      </c>
      <c r="C705" s="4"/>
      <c r="D705" s="2"/>
      <c r="E705" s="2"/>
    </row>
    <row r="706" spans="1:5" ht="15">
      <c r="A706" s="5">
        <v>42767</v>
      </c>
      <c r="B706" s="4">
        <v>4275.57</v>
      </c>
      <c r="C706" s="4"/>
      <c r="D706" s="2"/>
      <c r="E706" s="2"/>
    </row>
    <row r="707" spans="1:5" ht="15">
      <c r="A707" s="5">
        <v>42795</v>
      </c>
      <c r="B707" s="4">
        <v>5459.52</v>
      </c>
      <c r="C707" s="4"/>
      <c r="D707" s="2"/>
      <c r="E707" s="2"/>
    </row>
    <row r="708" spans="1:5" ht="15">
      <c r="A708" s="5">
        <v>42826</v>
      </c>
      <c r="B708" s="4">
        <v>4163.93</v>
      </c>
      <c r="C708" s="4">
        <v>4578.99</v>
      </c>
      <c r="D708" s="2"/>
      <c r="E708" s="2"/>
    </row>
    <row r="709" spans="1:5" ht="15">
      <c r="A709" s="5">
        <v>42856</v>
      </c>
      <c r="B709" s="4">
        <v>3821.39</v>
      </c>
      <c r="C709" s="4">
        <v>2310.06</v>
      </c>
      <c r="D709" s="2"/>
      <c r="E709" s="2"/>
    </row>
    <row r="710" spans="1:5" ht="15">
      <c r="A710" s="5">
        <v>42887</v>
      </c>
      <c r="B710" s="4">
        <v>35571.94</v>
      </c>
      <c r="C710" s="4"/>
      <c r="D710" s="2"/>
      <c r="E710" s="2"/>
    </row>
    <row r="711" spans="1:5" ht="15">
      <c r="A711" s="5">
        <v>42917</v>
      </c>
      <c r="B711" s="4">
        <v>38018.22</v>
      </c>
      <c r="C711" s="4"/>
      <c r="D711" s="2"/>
      <c r="E711" s="2"/>
    </row>
    <row r="712" spans="1:5" ht="15">
      <c r="A712" s="5">
        <v>42948</v>
      </c>
      <c r="B712" s="4">
        <v>34214.76</v>
      </c>
      <c r="C712" s="4"/>
      <c r="D712" s="2"/>
      <c r="E712" s="2"/>
    </row>
    <row r="713" spans="1:5" ht="15">
      <c r="A713" s="5">
        <v>42979</v>
      </c>
      <c r="B713" s="4">
        <v>36081.65</v>
      </c>
      <c r="C713" s="4">
        <f>1212.15+190645.55</f>
        <v>191857.69999999998</v>
      </c>
      <c r="D713" s="2"/>
      <c r="E713" s="2"/>
    </row>
    <row r="714" spans="1:5" ht="15">
      <c r="A714" s="5">
        <v>43009</v>
      </c>
      <c r="B714" s="4">
        <v>38498.31</v>
      </c>
      <c r="C714" s="4">
        <f>7643.09</f>
        <v>7643.09</v>
      </c>
      <c r="D714" s="2"/>
      <c r="E714" s="2"/>
    </row>
    <row r="715" spans="1:5" ht="15">
      <c r="A715" s="5">
        <v>43040</v>
      </c>
      <c r="B715" s="4">
        <v>7567.73</v>
      </c>
      <c r="C715" s="4"/>
      <c r="D715" s="2"/>
      <c r="E715" s="2"/>
    </row>
    <row r="716" spans="1:5" ht="15">
      <c r="A716" s="5">
        <v>43070</v>
      </c>
      <c r="B716" s="4">
        <v>7440.34</v>
      </c>
      <c r="C716" s="4">
        <v>53554.71</v>
      </c>
      <c r="D716" s="2"/>
      <c r="E716" s="2"/>
    </row>
    <row r="717" spans="1:5" ht="15">
      <c r="A717" s="5" t="s">
        <v>154</v>
      </c>
      <c r="B717" s="4">
        <f>SUM(B705:B716)</f>
        <v>219545.92</v>
      </c>
      <c r="C717" s="4"/>
      <c r="D717" s="2"/>
      <c r="E717" s="2"/>
    </row>
    <row r="718" spans="1:5" ht="15">
      <c r="A718" s="5" t="s">
        <v>2</v>
      </c>
      <c r="B718" s="4">
        <f>SUM(B704:B716)</f>
        <v>302133.18</v>
      </c>
      <c r="C718" s="4">
        <f>SUM(C705:C716)</f>
        <v>259944.54999999996</v>
      </c>
      <c r="D718" s="2"/>
      <c r="E718" s="2"/>
    </row>
    <row r="719" spans="1:5" ht="15">
      <c r="A719" s="5"/>
      <c r="B719" s="4"/>
      <c r="C719" s="9">
        <f>B718-C718</f>
        <v>42188.630000000034</v>
      </c>
      <c r="D719" s="2"/>
      <c r="E719" s="2"/>
    </row>
    <row r="720" spans="4:5" ht="15">
      <c r="D720" s="2"/>
      <c r="E720" s="2"/>
    </row>
    <row r="721" spans="4:5" ht="15">
      <c r="D721" s="2"/>
      <c r="E721" s="2"/>
    </row>
    <row r="722" ht="15">
      <c r="A722" s="7" t="s">
        <v>151</v>
      </c>
    </row>
    <row r="752" spans="1:5" ht="15">
      <c r="A752" s="6" t="s">
        <v>94</v>
      </c>
      <c r="B752" s="3"/>
      <c r="C752" s="3"/>
      <c r="D752" s="3"/>
      <c r="E752" s="3"/>
    </row>
    <row r="753" spans="4:5" ht="15">
      <c r="D753" s="2"/>
      <c r="E753" s="2"/>
    </row>
    <row r="754" spans="1:5" ht="15">
      <c r="A754" s="1"/>
      <c r="B754" s="1" t="s">
        <v>0</v>
      </c>
      <c r="C754" s="1" t="s">
        <v>1</v>
      </c>
      <c r="D754" s="2"/>
      <c r="E754" s="2"/>
    </row>
    <row r="755" spans="1:5" ht="15">
      <c r="A755" s="1" t="s">
        <v>79</v>
      </c>
      <c r="B755" s="4">
        <v>61076.18</v>
      </c>
      <c r="C755" s="4"/>
      <c r="D755" s="2"/>
      <c r="E755" s="2"/>
    </row>
    <row r="756" spans="1:5" ht="15">
      <c r="A756" s="5">
        <v>42736</v>
      </c>
      <c r="B756" s="4">
        <v>6580.91</v>
      </c>
      <c r="C756" s="4"/>
      <c r="D756" s="2"/>
      <c r="E756" s="2"/>
    </row>
    <row r="757" spans="1:5" ht="15">
      <c r="A757" s="5">
        <v>42767</v>
      </c>
      <c r="B757" s="4">
        <v>5747.2</v>
      </c>
      <c r="C757" s="4"/>
      <c r="D757" s="2"/>
      <c r="E757" s="2"/>
    </row>
    <row r="758" spans="1:5" ht="15">
      <c r="A758" s="5">
        <v>42795</v>
      </c>
      <c r="B758" s="4">
        <v>5322.41</v>
      </c>
      <c r="C758" s="4">
        <f>3560.2+17047.82</f>
        <v>20608.02</v>
      </c>
      <c r="D758" s="2"/>
      <c r="E758" s="2"/>
    </row>
    <row r="759" spans="1:5" ht="15">
      <c r="A759" s="5">
        <v>42826</v>
      </c>
      <c r="B759" s="4">
        <v>5166.01</v>
      </c>
      <c r="C759" s="4"/>
      <c r="D759" s="2"/>
      <c r="E759" s="2"/>
    </row>
    <row r="760" spans="1:5" ht="15">
      <c r="A760" s="5">
        <v>42856</v>
      </c>
      <c r="B760" s="4">
        <v>4960</v>
      </c>
      <c r="C760" s="4"/>
      <c r="D760" s="2"/>
      <c r="E760" s="2"/>
    </row>
    <row r="761" spans="1:5" ht="15">
      <c r="A761" s="5">
        <v>42887</v>
      </c>
      <c r="B761" s="4">
        <v>5780.26</v>
      </c>
      <c r="C761" s="4"/>
      <c r="D761" s="2"/>
      <c r="E761" s="2"/>
    </row>
    <row r="762" spans="1:5" ht="15">
      <c r="A762" s="5">
        <v>42917</v>
      </c>
      <c r="B762" s="4">
        <f>5870.35+76637.9</f>
        <v>82508.25</v>
      </c>
      <c r="C762" s="4"/>
      <c r="D762" s="2"/>
      <c r="E762" s="2"/>
    </row>
    <row r="763" spans="1:5" ht="15">
      <c r="A763" s="5">
        <v>42948</v>
      </c>
      <c r="B763" s="4">
        <f>6036.66+87503.56</f>
        <v>93540.22</v>
      </c>
      <c r="C763" s="4">
        <v>187871.16</v>
      </c>
      <c r="D763" s="2"/>
      <c r="E763" s="2"/>
    </row>
    <row r="764" spans="1:5" ht="15">
      <c r="A764" s="5">
        <v>42979</v>
      </c>
      <c r="B764" s="4">
        <f>6077.75+10104.7</f>
        <v>16182.45</v>
      </c>
      <c r="C764" s="4">
        <f>6950.35</f>
        <v>6950.35</v>
      </c>
      <c r="D764" s="2"/>
      <c r="E764" s="2"/>
    </row>
    <row r="765" spans="1:5" ht="15">
      <c r="A765" s="5">
        <v>43009</v>
      </c>
      <c r="B765" s="4">
        <f>5848.71+2801.77</f>
        <v>8650.48</v>
      </c>
      <c r="C765" s="4"/>
      <c r="D765" s="2"/>
      <c r="E765" s="2"/>
    </row>
    <row r="766" spans="1:5" ht="15">
      <c r="A766" s="5">
        <v>43040</v>
      </c>
      <c r="B766" s="4">
        <f>4899.16+1954.29</f>
        <v>6853.45</v>
      </c>
      <c r="C766" s="4"/>
      <c r="D766" s="2"/>
      <c r="E766" s="2"/>
    </row>
    <row r="767" spans="1:5" ht="15">
      <c r="A767" s="5">
        <v>43070</v>
      </c>
      <c r="B767" s="4">
        <f>5919.86+793.05</f>
        <v>6712.91</v>
      </c>
      <c r="C767" s="4"/>
      <c r="D767" s="2"/>
      <c r="E767" s="2"/>
    </row>
    <row r="768" spans="1:5" ht="15">
      <c r="A768" s="5" t="s">
        <v>154</v>
      </c>
      <c r="B768" s="4">
        <f>SUM(B756:B767)</f>
        <v>248004.55000000005</v>
      </c>
      <c r="C768" s="4"/>
      <c r="D768" s="2"/>
      <c r="E768" s="2"/>
    </row>
    <row r="769" spans="1:5" ht="15">
      <c r="A769" s="5" t="s">
        <v>2</v>
      </c>
      <c r="B769" s="4">
        <f>SUM(B755:B767)</f>
        <v>309080.7299999999</v>
      </c>
      <c r="C769" s="4">
        <f>SUM(C756:C767)</f>
        <v>215429.53</v>
      </c>
      <c r="D769" s="2"/>
      <c r="E769" s="2"/>
    </row>
    <row r="770" spans="1:5" ht="15">
      <c r="A770" s="5"/>
      <c r="B770" s="4"/>
      <c r="C770" s="9">
        <f>B769-C769</f>
        <v>93651.19999999992</v>
      </c>
      <c r="D770" s="2"/>
      <c r="E770" s="2"/>
    </row>
    <row r="771" spans="4:5" ht="15">
      <c r="D771" s="2"/>
      <c r="E771" s="2"/>
    </row>
    <row r="772" spans="4:5" ht="15">
      <c r="D772" s="2"/>
      <c r="E772" s="2"/>
    </row>
    <row r="773" ht="15">
      <c r="A773" s="7" t="s">
        <v>151</v>
      </c>
    </row>
    <row r="798" ht="0.75" customHeight="1"/>
    <row r="799" ht="15" hidden="1"/>
    <row r="800" ht="15" hidden="1"/>
    <row r="801" ht="15" hidden="1"/>
    <row r="802" ht="15" hidden="1"/>
    <row r="803" spans="1:5" ht="15">
      <c r="A803" s="6" t="s">
        <v>95</v>
      </c>
      <c r="B803" s="3"/>
      <c r="C803" s="3"/>
      <c r="D803" s="3"/>
      <c r="E803" s="3"/>
    </row>
    <row r="804" spans="4:5" ht="15">
      <c r="D804" s="2"/>
      <c r="E804" s="2"/>
    </row>
    <row r="805" spans="1:5" ht="15">
      <c r="A805" s="1"/>
      <c r="B805" s="1" t="s">
        <v>0</v>
      </c>
      <c r="C805" s="1" t="s">
        <v>1</v>
      </c>
      <c r="D805" s="2"/>
      <c r="E805" s="2"/>
    </row>
    <row r="806" spans="1:5" ht="15">
      <c r="A806" s="1" t="s">
        <v>79</v>
      </c>
      <c r="B806" s="4">
        <v>200544.04</v>
      </c>
      <c r="C806" s="4"/>
      <c r="D806" s="2"/>
      <c r="E806" s="2"/>
    </row>
    <row r="807" spans="1:5" ht="15">
      <c r="A807" s="5">
        <v>42736</v>
      </c>
      <c r="B807" s="4">
        <v>5418.24</v>
      </c>
      <c r="C807" s="4"/>
      <c r="D807" s="2"/>
      <c r="E807" s="2"/>
    </row>
    <row r="808" spans="1:5" ht="15">
      <c r="A808" s="5">
        <v>42767</v>
      </c>
      <c r="B808" s="4">
        <v>4302.46</v>
      </c>
      <c r="C808" s="4"/>
      <c r="D808" s="2"/>
      <c r="E808" s="2"/>
    </row>
    <row r="809" spans="1:5" ht="15">
      <c r="A809" s="5">
        <v>42795</v>
      </c>
      <c r="B809" s="4">
        <v>13431.65</v>
      </c>
      <c r="C809" s="4"/>
      <c r="D809" s="2"/>
      <c r="E809" s="2"/>
    </row>
    <row r="810" spans="1:5" ht="15">
      <c r="A810" s="5">
        <v>42826</v>
      </c>
      <c r="B810" s="4">
        <v>4043.59</v>
      </c>
      <c r="C810" s="4"/>
      <c r="D810" s="2"/>
      <c r="E810" s="2"/>
    </row>
    <row r="811" spans="1:5" ht="15">
      <c r="A811" s="5">
        <v>42856</v>
      </c>
      <c r="B811" s="4">
        <v>7286.02</v>
      </c>
      <c r="C811" s="4"/>
      <c r="D811" s="2"/>
      <c r="E811" s="2"/>
    </row>
    <row r="812" spans="1:5" ht="15">
      <c r="A812" s="5">
        <v>42887</v>
      </c>
      <c r="B812" s="4">
        <f>5237.43+23213.41</f>
        <v>28450.84</v>
      </c>
      <c r="C812" s="4">
        <v>63790.6</v>
      </c>
      <c r="D812" s="2"/>
      <c r="E812" s="2"/>
    </row>
    <row r="813" spans="1:5" ht="15">
      <c r="A813" s="5">
        <v>42917</v>
      </c>
      <c r="B813" s="4">
        <f>4707.7+23852.93</f>
        <v>28560.63</v>
      </c>
      <c r="C813" s="4">
        <v>3554.99</v>
      </c>
      <c r="D813" s="2"/>
      <c r="E813" s="2"/>
    </row>
    <row r="814" spans="1:5" ht="15">
      <c r="A814" s="5">
        <v>42948</v>
      </c>
      <c r="B814" s="4">
        <f>4963.28+26102.22</f>
        <v>31065.5</v>
      </c>
      <c r="C814" s="4">
        <v>3568.84</v>
      </c>
      <c r="D814" s="2"/>
      <c r="E814" s="2"/>
    </row>
    <row r="815" spans="1:5" ht="15">
      <c r="A815" s="5">
        <v>42979</v>
      </c>
      <c r="B815" s="4">
        <f>5480.46+28014.97</f>
        <v>33495.43</v>
      </c>
      <c r="C815" s="4">
        <v>3085</v>
      </c>
      <c r="D815" s="2"/>
      <c r="E815" s="2"/>
    </row>
    <row r="816" spans="1:5" ht="15">
      <c r="A816" s="5">
        <v>43009</v>
      </c>
      <c r="B816" s="4">
        <f>5271.28+28444.64</f>
        <v>33715.92</v>
      </c>
      <c r="C816" s="4">
        <f>867.47+289129.71</f>
        <v>289997.18</v>
      </c>
      <c r="D816" s="2"/>
      <c r="E816" s="2"/>
    </row>
    <row r="817" spans="1:5" ht="15">
      <c r="A817" s="5">
        <v>43040</v>
      </c>
      <c r="B817" s="4">
        <f>4527.56+24729.35</f>
        <v>29256.91</v>
      </c>
      <c r="C817" s="4"/>
      <c r="D817" s="2"/>
      <c r="E817" s="2"/>
    </row>
    <row r="818" spans="1:5" ht="15">
      <c r="A818" s="5">
        <v>43070</v>
      </c>
      <c r="B818" s="4">
        <f>4937.44+4292.2</f>
        <v>9229.64</v>
      </c>
      <c r="C818" s="4"/>
      <c r="D818" s="2"/>
      <c r="E818" s="2"/>
    </row>
    <row r="819" spans="1:5" ht="15">
      <c r="A819" s="5" t="s">
        <v>154</v>
      </c>
      <c r="B819" s="4">
        <f>SUM(B807:B818)</f>
        <v>228256.83000000002</v>
      </c>
      <c r="C819" s="4"/>
      <c r="D819" s="2"/>
      <c r="E819" s="2"/>
    </row>
    <row r="820" spans="1:5" ht="15">
      <c r="A820" s="5" t="s">
        <v>2</v>
      </c>
      <c r="B820" s="4">
        <f>SUM(B806:B818)</f>
        <v>428800.86999999994</v>
      </c>
      <c r="C820" s="4">
        <f>SUM(C807:C818)</f>
        <v>363996.61</v>
      </c>
      <c r="D820" s="2"/>
      <c r="E820" s="2"/>
    </row>
    <row r="821" spans="1:5" ht="15">
      <c r="A821" s="5"/>
      <c r="B821" s="4"/>
      <c r="C821" s="9">
        <f>B820-C820</f>
        <v>64804.25999999995</v>
      </c>
      <c r="D821" s="2"/>
      <c r="E821" s="2"/>
    </row>
    <row r="822" spans="4:5" ht="15">
      <c r="D822" s="2"/>
      <c r="E822" s="2"/>
    </row>
    <row r="823" spans="4:5" ht="15">
      <c r="D823" s="2"/>
      <c r="E823" s="2"/>
    </row>
    <row r="824" ht="15">
      <c r="A824" s="7" t="s">
        <v>151</v>
      </c>
    </row>
    <row r="845" ht="89.25" customHeight="1"/>
    <row r="846" spans="1:5" ht="15">
      <c r="A846" s="6" t="s">
        <v>96</v>
      </c>
      <c r="B846" s="3"/>
      <c r="C846" s="3"/>
      <c r="D846" s="3"/>
      <c r="E846" s="3"/>
    </row>
    <row r="847" spans="4:5" ht="15">
      <c r="D847" s="2"/>
      <c r="E847" s="2"/>
    </row>
    <row r="848" spans="1:5" ht="15">
      <c r="A848" s="1"/>
      <c r="B848" s="1" t="s">
        <v>0</v>
      </c>
      <c r="C848" s="1" t="s">
        <v>1</v>
      </c>
      <c r="D848" s="2"/>
      <c r="E848" s="2"/>
    </row>
    <row r="849" spans="1:5" ht="15">
      <c r="A849" s="1" t="s">
        <v>79</v>
      </c>
      <c r="B849" s="4">
        <v>44867.22</v>
      </c>
      <c r="C849" s="4"/>
      <c r="D849" s="2"/>
      <c r="E849" s="2"/>
    </row>
    <row r="850" spans="1:5" ht="15">
      <c r="A850" s="5">
        <v>42736</v>
      </c>
      <c r="B850" s="4">
        <v>5828.06</v>
      </c>
      <c r="C850" s="4"/>
      <c r="D850" s="2"/>
      <c r="E850" s="2"/>
    </row>
    <row r="851" spans="1:5" ht="15">
      <c r="A851" s="5">
        <v>42767</v>
      </c>
      <c r="B851" s="4">
        <v>5817.18</v>
      </c>
      <c r="C851" s="4"/>
      <c r="D851" s="2"/>
      <c r="E851" s="2"/>
    </row>
    <row r="852" spans="1:5" ht="15">
      <c r="A852" s="5">
        <v>42795</v>
      </c>
      <c r="B852" s="4">
        <v>6785.77</v>
      </c>
      <c r="C852" s="4"/>
      <c r="D852" s="2"/>
      <c r="E852" s="2"/>
    </row>
    <row r="853" spans="1:5" ht="15">
      <c r="A853" s="5">
        <v>42826</v>
      </c>
      <c r="B853" s="4">
        <v>6389.86</v>
      </c>
      <c r="C853" s="4"/>
      <c r="D853" s="2"/>
      <c r="E853" s="2"/>
    </row>
    <row r="854" spans="1:5" ht="15">
      <c r="A854" s="5">
        <v>42856</v>
      </c>
      <c r="B854" s="4">
        <f>90264.79+10236.9</f>
        <v>100501.68999999999</v>
      </c>
      <c r="C854" s="4"/>
      <c r="D854" s="2"/>
      <c r="E854" s="2"/>
    </row>
    <row r="855" spans="1:5" ht="15">
      <c r="A855" s="5">
        <v>42887</v>
      </c>
      <c r="B855" s="4">
        <v>7691.85</v>
      </c>
      <c r="C855" s="4"/>
      <c r="D855" s="2"/>
      <c r="E855" s="2"/>
    </row>
    <row r="856" spans="1:5" ht="15">
      <c r="A856" s="5">
        <v>42917</v>
      </c>
      <c r="B856" s="4">
        <v>5489.16</v>
      </c>
      <c r="C856" s="4"/>
      <c r="D856" s="2"/>
      <c r="E856" s="2"/>
    </row>
    <row r="857" spans="1:5" ht="15">
      <c r="A857" s="5">
        <v>42948</v>
      </c>
      <c r="B857" s="4">
        <v>5806.15</v>
      </c>
      <c r="C857" s="4"/>
      <c r="D857" s="2"/>
      <c r="E857" s="2"/>
    </row>
    <row r="858" spans="1:5" ht="15">
      <c r="A858" s="5">
        <v>42979</v>
      </c>
      <c r="B858" s="4">
        <v>6395.95</v>
      </c>
      <c r="C858" s="4">
        <v>20983.09</v>
      </c>
      <c r="D858" s="2"/>
      <c r="E858" s="2"/>
    </row>
    <row r="859" spans="1:5" ht="15">
      <c r="A859" s="5">
        <v>43009</v>
      </c>
      <c r="B859" s="4">
        <v>6815.96</v>
      </c>
      <c r="C859" s="4"/>
      <c r="D859" s="2"/>
      <c r="E859" s="2"/>
    </row>
    <row r="860" spans="1:5" ht="15">
      <c r="A860" s="5">
        <v>43040</v>
      </c>
      <c r="B860" s="4">
        <v>6504.32</v>
      </c>
      <c r="C860" s="4"/>
      <c r="D860" s="2"/>
      <c r="E860" s="2"/>
    </row>
    <row r="861" spans="1:5" ht="15">
      <c r="A861" s="5">
        <v>43070</v>
      </c>
      <c r="B861" s="4">
        <v>5451.61</v>
      </c>
      <c r="C861" s="4"/>
      <c r="D861" s="2"/>
      <c r="E861" s="2"/>
    </row>
    <row r="862" spans="1:5" ht="15">
      <c r="A862" s="5" t="s">
        <v>154</v>
      </c>
      <c r="B862" s="4">
        <f>SUM(B850:B861)</f>
        <v>169477.56</v>
      </c>
      <c r="C862" s="4"/>
      <c r="D862" s="2"/>
      <c r="E862" s="2"/>
    </row>
    <row r="863" spans="1:5" ht="15">
      <c r="A863" s="5" t="s">
        <v>2</v>
      </c>
      <c r="B863" s="4">
        <f>SUM(B849:B861)</f>
        <v>214344.77999999997</v>
      </c>
      <c r="C863" s="4">
        <f>SUM(C850:C861)</f>
        <v>20983.09</v>
      </c>
      <c r="D863" s="2"/>
      <c r="E863" s="2"/>
    </row>
    <row r="864" spans="1:5" ht="15">
      <c r="A864" s="5"/>
      <c r="B864" s="4"/>
      <c r="C864" s="9">
        <f>B863-C863</f>
        <v>193361.68999999997</v>
      </c>
      <c r="D864" s="2"/>
      <c r="E864" s="2"/>
    </row>
    <row r="865" spans="4:5" ht="15">
      <c r="D865" s="2"/>
      <c r="E865" s="2"/>
    </row>
    <row r="866" spans="4:5" ht="15">
      <c r="D866" s="2"/>
      <c r="E866" s="2"/>
    </row>
    <row r="867" ht="15">
      <c r="A867" s="7" t="s">
        <v>151</v>
      </c>
    </row>
    <row r="897" spans="1:5" ht="15">
      <c r="A897" s="6" t="s">
        <v>97</v>
      </c>
      <c r="B897" s="3"/>
      <c r="C897" s="3"/>
      <c r="D897" s="3"/>
      <c r="E897" s="3"/>
    </row>
    <row r="898" spans="4:5" ht="15">
      <c r="D898" s="2"/>
      <c r="E898" s="2"/>
    </row>
    <row r="899" spans="1:5" ht="15">
      <c r="A899" s="1"/>
      <c r="B899" s="1" t="s">
        <v>0</v>
      </c>
      <c r="C899" s="1" t="s">
        <v>1</v>
      </c>
      <c r="D899" s="2"/>
      <c r="E899" s="2"/>
    </row>
    <row r="900" spans="1:5" ht="15">
      <c r="A900" s="1" t="s">
        <v>79</v>
      </c>
      <c r="B900" s="4">
        <v>-91557.62</v>
      </c>
      <c r="C900" s="4"/>
      <c r="D900" s="2"/>
      <c r="E900" s="2"/>
    </row>
    <row r="901" spans="1:5" ht="15">
      <c r="A901" s="5">
        <v>42736</v>
      </c>
      <c r="B901" s="4">
        <v>6193.15</v>
      </c>
      <c r="C901" s="4">
        <v>1095.07</v>
      </c>
      <c r="D901" s="2"/>
      <c r="E901" s="2"/>
    </row>
    <row r="902" spans="1:5" ht="15">
      <c r="A902" s="5">
        <v>42767</v>
      </c>
      <c r="B902" s="4">
        <v>7131.87</v>
      </c>
      <c r="C902" s="4"/>
      <c r="D902" s="2"/>
      <c r="E902" s="2"/>
    </row>
    <row r="903" spans="1:5" ht="15">
      <c r="A903" s="5">
        <v>42795</v>
      </c>
      <c r="B903" s="4">
        <v>5393.43</v>
      </c>
      <c r="C903" s="4">
        <v>4354.77</v>
      </c>
      <c r="D903" s="2"/>
      <c r="E903" s="2"/>
    </row>
    <row r="904" spans="1:5" ht="15">
      <c r="A904" s="5">
        <v>42826</v>
      </c>
      <c r="B904" s="4">
        <v>5711.64</v>
      </c>
      <c r="C904" s="4"/>
      <c r="D904" s="2"/>
      <c r="E904" s="2"/>
    </row>
    <row r="905" spans="1:5" ht="15">
      <c r="A905" s="5">
        <v>42856</v>
      </c>
      <c r="B905" s="4">
        <f>150109.57+5676.17</f>
        <v>155785.74000000002</v>
      </c>
      <c r="C905" s="4"/>
      <c r="D905" s="2"/>
      <c r="E905" s="2"/>
    </row>
    <row r="906" spans="1:5" ht="15">
      <c r="A906" s="5">
        <v>42887</v>
      </c>
      <c r="B906" s="4">
        <v>6637.25</v>
      </c>
      <c r="C906" s="4"/>
      <c r="D906" s="2"/>
      <c r="E906" s="2"/>
    </row>
    <row r="907" spans="1:5" ht="15">
      <c r="A907" s="5">
        <v>42917</v>
      </c>
      <c r="B907" s="4">
        <v>5042.95</v>
      </c>
      <c r="C907" s="4"/>
      <c r="D907" s="2"/>
      <c r="E907" s="2"/>
    </row>
    <row r="908" spans="1:5" ht="15">
      <c r="A908" s="5">
        <v>42948</v>
      </c>
      <c r="B908" s="4">
        <v>7101.01</v>
      </c>
      <c r="C908" s="4">
        <v>21347.64</v>
      </c>
      <c r="D908" s="2"/>
      <c r="E908" s="2"/>
    </row>
    <row r="909" spans="1:5" ht="15">
      <c r="A909" s="5">
        <v>42979</v>
      </c>
      <c r="B909" s="4">
        <v>6597.35</v>
      </c>
      <c r="C909" s="4">
        <f>799.63+84284</f>
        <v>85083.63</v>
      </c>
      <c r="D909" s="2"/>
      <c r="E909" s="2"/>
    </row>
    <row r="910" spans="1:5" ht="15">
      <c r="A910" s="5">
        <v>43009</v>
      </c>
      <c r="B910" s="4">
        <v>5658.36</v>
      </c>
      <c r="C910" s="4"/>
      <c r="D910" s="2"/>
      <c r="E910" s="2"/>
    </row>
    <row r="911" spans="1:5" ht="15">
      <c r="A911" s="5">
        <v>43040</v>
      </c>
      <c r="B911" s="4">
        <v>5702.76</v>
      </c>
      <c r="C911" s="4">
        <v>3259.29</v>
      </c>
      <c r="D911" s="2"/>
      <c r="E911" s="2"/>
    </row>
    <row r="912" spans="1:5" ht="15">
      <c r="A912" s="5">
        <v>43070</v>
      </c>
      <c r="B912" s="4">
        <v>5403.42</v>
      </c>
      <c r="C912" s="4"/>
      <c r="D912" s="2"/>
      <c r="E912" s="2"/>
    </row>
    <row r="913" spans="1:5" ht="15">
      <c r="A913" s="5" t="s">
        <v>154</v>
      </c>
      <c r="B913" s="4">
        <f>SUM(B901:B912)</f>
        <v>222358.93000000005</v>
      </c>
      <c r="C913" s="4"/>
      <c r="D913" s="2"/>
      <c r="E913" s="2"/>
    </row>
    <row r="914" spans="1:5" ht="15">
      <c r="A914" s="5" t="s">
        <v>2</v>
      </c>
      <c r="B914" s="4">
        <f>SUM(B900:B912)</f>
        <v>130801.31</v>
      </c>
      <c r="C914" s="4">
        <f>SUM(C901:C912)</f>
        <v>115140.4</v>
      </c>
      <c r="D914" s="2"/>
      <c r="E914" s="2"/>
    </row>
    <row r="915" spans="1:5" ht="15">
      <c r="A915" s="5"/>
      <c r="B915" s="4"/>
      <c r="C915" s="9">
        <f>B914-C914</f>
        <v>15660.910000000003</v>
      </c>
      <c r="D915" s="2"/>
      <c r="E915" s="2"/>
    </row>
    <row r="916" spans="4:5" ht="15">
      <c r="D916" s="2"/>
      <c r="E916" s="2"/>
    </row>
    <row r="917" spans="4:5" ht="15">
      <c r="D917" s="2"/>
      <c r="E917" s="2"/>
    </row>
    <row r="918" ht="15">
      <c r="A918" s="7" t="s">
        <v>151</v>
      </c>
    </row>
    <row r="948" spans="1:5" ht="15">
      <c r="A948" s="6" t="s">
        <v>98</v>
      </c>
      <c r="B948" s="3"/>
      <c r="C948" s="3"/>
      <c r="D948" s="3"/>
      <c r="E948" s="3"/>
    </row>
    <row r="949" spans="4:5" ht="15">
      <c r="D949" s="2"/>
      <c r="E949" s="2"/>
    </row>
    <row r="950" spans="1:5" ht="15">
      <c r="A950" s="1"/>
      <c r="B950" s="1" t="s">
        <v>0</v>
      </c>
      <c r="C950" s="1" t="s">
        <v>1</v>
      </c>
      <c r="D950" s="2"/>
      <c r="E950" s="2"/>
    </row>
    <row r="951" spans="1:5" ht="15">
      <c r="A951" s="1" t="s">
        <v>79</v>
      </c>
      <c r="B951" s="4">
        <v>-331474.87</v>
      </c>
      <c r="C951" s="4"/>
      <c r="D951" s="2"/>
      <c r="E951" s="2"/>
    </row>
    <row r="952" spans="1:5" ht="15">
      <c r="A952" s="5">
        <v>42736</v>
      </c>
      <c r="B952" s="4">
        <v>6827</v>
      </c>
      <c r="C952" s="4"/>
      <c r="D952" s="2"/>
      <c r="E952" s="2"/>
    </row>
    <row r="953" spans="1:5" ht="15">
      <c r="A953" s="5">
        <v>42767</v>
      </c>
      <c r="B953" s="4">
        <v>7763.13</v>
      </c>
      <c r="C953" s="4">
        <v>18046.24</v>
      </c>
      <c r="D953" s="2"/>
      <c r="E953" s="2"/>
    </row>
    <row r="954" spans="1:5" ht="15">
      <c r="A954" s="5">
        <v>42795</v>
      </c>
      <c r="B954" s="4">
        <v>6590.19</v>
      </c>
      <c r="C954" s="4"/>
      <c r="D954" s="2"/>
      <c r="E954" s="2"/>
    </row>
    <row r="955" spans="1:5" ht="15">
      <c r="A955" s="5">
        <v>42826</v>
      </c>
      <c r="B955" s="4">
        <f>6911.54+15634.32</f>
        <v>22545.86</v>
      </c>
      <c r="C955" s="4">
        <v>2856.74</v>
      </c>
      <c r="D955" s="2"/>
      <c r="E955" s="2"/>
    </row>
    <row r="956" spans="1:5" ht="15">
      <c r="A956" s="5">
        <v>42856</v>
      </c>
      <c r="B956" s="4">
        <f>88665.2+8729.6</f>
        <v>97394.8</v>
      </c>
      <c r="C956" s="4">
        <f>1372.03+1155.03</f>
        <v>2527.06</v>
      </c>
      <c r="D956" s="2"/>
      <c r="E956" s="2"/>
    </row>
    <row r="957" spans="1:5" ht="15">
      <c r="A957" s="5">
        <v>42887</v>
      </c>
      <c r="B957" s="4">
        <v>6947.59</v>
      </c>
      <c r="C957" s="4">
        <v>32367.83</v>
      </c>
      <c r="D957" s="2"/>
      <c r="E957" s="2"/>
    </row>
    <row r="958" spans="1:5" ht="15">
      <c r="A958" s="5">
        <v>42917</v>
      </c>
      <c r="B958" s="4">
        <v>7583.64</v>
      </c>
      <c r="C958" s="4"/>
      <c r="D958" s="2"/>
      <c r="E958" s="2"/>
    </row>
    <row r="959" spans="1:5" ht="15">
      <c r="A959" s="5">
        <v>42948</v>
      </c>
      <c r="B959" s="4">
        <v>7267.85</v>
      </c>
      <c r="C959" s="4"/>
      <c r="D959" s="2"/>
      <c r="E959" s="2"/>
    </row>
    <row r="960" spans="1:5" ht="15">
      <c r="A960" s="5">
        <v>42979</v>
      </c>
      <c r="B960" s="4">
        <v>7743.92</v>
      </c>
      <c r="C960" s="4">
        <v>799.63</v>
      </c>
      <c r="D960" s="2"/>
      <c r="E960" s="2"/>
    </row>
    <row r="961" spans="1:5" ht="15">
      <c r="A961" s="5">
        <v>43009</v>
      </c>
      <c r="B961" s="4">
        <v>7314.12</v>
      </c>
      <c r="C961" s="4">
        <v>2516.18</v>
      </c>
      <c r="D961" s="2"/>
      <c r="E961" s="2"/>
    </row>
    <row r="962" spans="1:5" ht="15">
      <c r="A962" s="5">
        <v>43040</v>
      </c>
      <c r="B962" s="4">
        <v>6603.85</v>
      </c>
      <c r="C962" s="4"/>
      <c r="D962" s="2"/>
      <c r="E962" s="2"/>
    </row>
    <row r="963" spans="1:5" ht="15">
      <c r="A963" s="5">
        <v>43070</v>
      </c>
      <c r="B963" s="4">
        <v>7287.86</v>
      </c>
      <c r="C963" s="4"/>
      <c r="D963" s="2"/>
      <c r="E963" s="2"/>
    </row>
    <row r="964" spans="1:5" ht="15">
      <c r="A964" s="5" t="s">
        <v>154</v>
      </c>
      <c r="B964" s="4">
        <f>SUM(B952:B963)</f>
        <v>191869.81000000003</v>
      </c>
      <c r="C964" s="4"/>
      <c r="D964" s="2"/>
      <c r="E964" s="2"/>
    </row>
    <row r="965" spans="1:5" ht="15">
      <c r="A965" s="5" t="s">
        <v>2</v>
      </c>
      <c r="B965" s="4">
        <f>SUM(B951:B963)</f>
        <v>-139605.06</v>
      </c>
      <c r="C965" s="4">
        <f>SUM(C952:C963)</f>
        <v>59113.68000000001</v>
      </c>
      <c r="D965" s="2"/>
      <c r="E965" s="2"/>
    </row>
    <row r="966" spans="1:5" ht="15">
      <c r="A966" s="5"/>
      <c r="B966" s="4"/>
      <c r="C966" s="8">
        <f>B965-C965</f>
        <v>-198718.74</v>
      </c>
      <c r="D966" s="2"/>
      <c r="E966" s="2"/>
    </row>
    <row r="967" spans="4:5" ht="15">
      <c r="D967" s="2"/>
      <c r="E967" s="2"/>
    </row>
    <row r="968" spans="4:5" ht="15">
      <c r="D968" s="2"/>
      <c r="E968" s="2"/>
    </row>
    <row r="969" ht="15">
      <c r="A969" s="7" t="s">
        <v>151</v>
      </c>
    </row>
    <row r="999" spans="1:5" ht="15">
      <c r="A999" s="6" t="s">
        <v>99</v>
      </c>
      <c r="B999" s="3"/>
      <c r="C999" s="3"/>
      <c r="D999" s="3"/>
      <c r="E999" s="3"/>
    </row>
    <row r="1000" spans="4:5" ht="15">
      <c r="D1000" s="2"/>
      <c r="E1000" s="2"/>
    </row>
    <row r="1001" spans="1:5" ht="15">
      <c r="A1001" s="1"/>
      <c r="B1001" s="1" t="s">
        <v>0</v>
      </c>
      <c r="C1001" s="1" t="s">
        <v>1</v>
      </c>
      <c r="D1001" s="2"/>
      <c r="E1001" s="2"/>
    </row>
    <row r="1002" spans="1:5" ht="15">
      <c r="A1002" s="1" t="s">
        <v>79</v>
      </c>
      <c r="B1002" s="4">
        <v>154604.75</v>
      </c>
      <c r="C1002" s="4"/>
      <c r="D1002" s="2"/>
      <c r="E1002" s="2"/>
    </row>
    <row r="1003" spans="1:5" ht="15">
      <c r="A1003" s="5">
        <v>42736</v>
      </c>
      <c r="B1003" s="4">
        <v>8101.25</v>
      </c>
      <c r="C1003" s="4"/>
      <c r="D1003" s="2"/>
      <c r="E1003" s="2"/>
    </row>
    <row r="1004" spans="1:5" ht="15">
      <c r="A1004" s="5">
        <v>42767</v>
      </c>
      <c r="B1004" s="4">
        <v>5563.99</v>
      </c>
      <c r="C1004" s="4"/>
      <c r="D1004" s="2"/>
      <c r="E1004" s="2"/>
    </row>
    <row r="1005" spans="1:5" ht="15">
      <c r="A1005" s="5">
        <v>42795</v>
      </c>
      <c r="B1005" s="4">
        <v>6201.79</v>
      </c>
      <c r="C1005" s="4"/>
      <c r="D1005" s="2"/>
      <c r="E1005" s="2"/>
    </row>
    <row r="1006" spans="1:5" ht="15">
      <c r="A1006" s="5">
        <v>42826</v>
      </c>
      <c r="B1006" s="4">
        <v>5372.34</v>
      </c>
      <c r="C1006" s="4"/>
      <c r="D1006" s="2"/>
      <c r="E1006" s="2"/>
    </row>
    <row r="1007" spans="1:5" ht="15">
      <c r="A1007" s="5">
        <v>42856</v>
      </c>
      <c r="B1007" s="4">
        <v>5552.75</v>
      </c>
      <c r="C1007" s="4"/>
      <c r="D1007" s="2"/>
      <c r="E1007" s="2"/>
    </row>
    <row r="1008" spans="1:5" ht="15">
      <c r="A1008" s="5">
        <v>42887</v>
      </c>
      <c r="B1008" s="4">
        <v>5533.1</v>
      </c>
      <c r="C1008" s="4">
        <v>3435.37</v>
      </c>
      <c r="D1008" s="2"/>
      <c r="E1008" s="2"/>
    </row>
    <row r="1009" spans="1:5" ht="15">
      <c r="A1009" s="5">
        <v>42917</v>
      </c>
      <c r="B1009" s="4">
        <v>5965.31</v>
      </c>
      <c r="C1009" s="4"/>
      <c r="D1009" s="2"/>
      <c r="E1009" s="2"/>
    </row>
    <row r="1010" spans="1:5" ht="15">
      <c r="A1010" s="5">
        <v>42948</v>
      </c>
      <c r="B1010" s="4">
        <v>6115.81</v>
      </c>
      <c r="C1010" s="4">
        <v>3100.62</v>
      </c>
      <c r="D1010" s="2"/>
      <c r="E1010" s="2"/>
    </row>
    <row r="1011" spans="1:5" ht="15">
      <c r="A1011" s="5">
        <v>42979</v>
      </c>
      <c r="B1011" s="4">
        <v>5616.45</v>
      </c>
      <c r="C1011" s="4"/>
      <c r="D1011" s="2"/>
      <c r="E1011" s="2"/>
    </row>
    <row r="1012" spans="1:5" ht="15">
      <c r="A1012" s="5">
        <v>43009</v>
      </c>
      <c r="B1012" s="4">
        <v>6486.98</v>
      </c>
      <c r="C1012" s="4">
        <v>916.35</v>
      </c>
      <c r="D1012" s="2"/>
      <c r="E1012" s="2"/>
    </row>
    <row r="1013" spans="1:5" ht="15">
      <c r="A1013" s="5">
        <v>43040</v>
      </c>
      <c r="B1013" s="4">
        <v>5932.29</v>
      </c>
      <c r="C1013" s="4">
        <v>5702.11</v>
      </c>
      <c r="D1013" s="2"/>
      <c r="E1013" s="2"/>
    </row>
    <row r="1014" spans="1:5" ht="15">
      <c r="A1014" s="5">
        <v>43070</v>
      </c>
      <c r="B1014" s="4">
        <v>5353.42</v>
      </c>
      <c r="C1014" s="4">
        <v>517.78</v>
      </c>
      <c r="D1014" s="2"/>
      <c r="E1014" s="2"/>
    </row>
    <row r="1015" spans="1:5" ht="15">
      <c r="A1015" s="5" t="s">
        <v>154</v>
      </c>
      <c r="B1015" s="4">
        <f>SUM(B1003:B1014)</f>
        <v>71795.47999999998</v>
      </c>
      <c r="C1015" s="4"/>
      <c r="D1015" s="2"/>
      <c r="E1015" s="2"/>
    </row>
    <row r="1016" spans="1:5" ht="15">
      <c r="A1016" s="5" t="s">
        <v>2</v>
      </c>
      <c r="B1016" s="4">
        <f>SUM(B1002:B1014)</f>
        <v>226400.23000000004</v>
      </c>
      <c r="C1016" s="4">
        <f>SUM(C1003:C1014)</f>
        <v>13672.230000000001</v>
      </c>
      <c r="D1016" s="2"/>
      <c r="E1016" s="2"/>
    </row>
    <row r="1017" spans="1:5" ht="15">
      <c r="A1017" s="5"/>
      <c r="B1017" s="4"/>
      <c r="C1017" s="9">
        <f>B1016-C1016</f>
        <v>212728.00000000003</v>
      </c>
      <c r="D1017" s="2"/>
      <c r="E1017" s="2"/>
    </row>
    <row r="1018" spans="4:5" ht="15">
      <c r="D1018" s="2"/>
      <c r="E1018" s="2"/>
    </row>
    <row r="1019" spans="4:5" ht="15">
      <c r="D1019" s="2"/>
      <c r="E1019" s="2"/>
    </row>
    <row r="1020" ht="15">
      <c r="A1020" s="7" t="s">
        <v>151</v>
      </c>
    </row>
    <row r="1050" spans="1:5" ht="15">
      <c r="A1050" s="6" t="s">
        <v>100</v>
      </c>
      <c r="B1050" s="3"/>
      <c r="C1050" s="3"/>
      <c r="D1050" s="3"/>
      <c r="E1050" s="3"/>
    </row>
    <row r="1051" spans="4:5" ht="15">
      <c r="D1051" s="2"/>
      <c r="E1051" s="2"/>
    </row>
    <row r="1052" spans="1:5" ht="15">
      <c r="A1052" s="1"/>
      <c r="B1052" s="1" t="s">
        <v>0</v>
      </c>
      <c r="C1052" s="1" t="s">
        <v>1</v>
      </c>
      <c r="D1052" s="2"/>
      <c r="E1052" s="2"/>
    </row>
    <row r="1053" spans="1:5" ht="15">
      <c r="A1053" s="1" t="s">
        <v>79</v>
      </c>
      <c r="B1053" s="4">
        <v>32401</v>
      </c>
      <c r="C1053" s="4"/>
      <c r="D1053" s="2"/>
      <c r="E1053" s="2"/>
    </row>
    <row r="1054" spans="1:5" ht="15">
      <c r="A1054" s="5">
        <v>42736</v>
      </c>
      <c r="B1054" s="4">
        <v>1722.22</v>
      </c>
      <c r="C1054" s="4"/>
      <c r="D1054" s="2"/>
      <c r="E1054" s="2"/>
    </row>
    <row r="1055" spans="1:5" ht="15">
      <c r="A1055" s="5">
        <v>42767</v>
      </c>
      <c r="B1055" s="4">
        <v>1902.72</v>
      </c>
      <c r="C1055" s="4"/>
      <c r="D1055" s="2"/>
      <c r="E1055" s="2"/>
    </row>
    <row r="1056" spans="1:5" ht="15">
      <c r="A1056" s="5">
        <v>42795</v>
      </c>
      <c r="B1056" s="4">
        <v>2214.5</v>
      </c>
      <c r="C1056" s="4"/>
      <c r="D1056" s="2"/>
      <c r="E1056" s="2"/>
    </row>
    <row r="1057" spans="1:5" ht="15">
      <c r="A1057" s="5">
        <v>42826</v>
      </c>
      <c r="B1057" s="4">
        <v>1659.09</v>
      </c>
      <c r="C1057" s="4"/>
      <c r="D1057" s="2"/>
      <c r="E1057" s="2"/>
    </row>
    <row r="1058" spans="1:5" ht="15">
      <c r="A1058" s="5">
        <v>42856</v>
      </c>
      <c r="B1058" s="4">
        <v>1889.92</v>
      </c>
      <c r="C1058" s="4"/>
      <c r="D1058" s="2"/>
      <c r="E1058" s="2"/>
    </row>
    <row r="1059" spans="1:5" ht="15">
      <c r="A1059" s="5">
        <v>42887</v>
      </c>
      <c r="B1059" s="4">
        <f>1719.28+25150.37</f>
        <v>26869.649999999998</v>
      </c>
      <c r="C1059" s="4"/>
      <c r="D1059" s="2"/>
      <c r="E1059" s="2"/>
    </row>
    <row r="1060" spans="1:5" ht="15">
      <c r="A1060" s="5">
        <v>42917</v>
      </c>
      <c r="B1060" s="4">
        <f>2185.14+35098.98</f>
        <v>37284.12</v>
      </c>
      <c r="C1060" s="4"/>
      <c r="D1060" s="2"/>
      <c r="E1060" s="2"/>
    </row>
    <row r="1061" spans="1:5" ht="15">
      <c r="A1061" s="5">
        <v>42948</v>
      </c>
      <c r="B1061" s="4">
        <f>2054.66+31966.15</f>
        <v>34020.81</v>
      </c>
      <c r="C1061" s="4"/>
      <c r="D1061" s="2"/>
      <c r="E1061" s="2"/>
    </row>
    <row r="1062" spans="1:5" ht="15">
      <c r="A1062" s="5">
        <v>42979</v>
      </c>
      <c r="B1062" s="4">
        <f>1714.74+29208.66</f>
        <v>30923.4</v>
      </c>
      <c r="C1062" s="4"/>
      <c r="D1062" s="2"/>
      <c r="E1062" s="2"/>
    </row>
    <row r="1063" spans="1:5" ht="15">
      <c r="A1063" s="5">
        <v>43009</v>
      </c>
      <c r="B1063" s="4">
        <f>2220.32+38606.55</f>
        <v>40826.87</v>
      </c>
      <c r="C1063" s="4">
        <v>25470.64</v>
      </c>
      <c r="D1063" s="2"/>
      <c r="E1063" s="2"/>
    </row>
    <row r="1064" spans="1:5" ht="15">
      <c r="A1064" s="5">
        <v>43040</v>
      </c>
      <c r="B1064" s="4">
        <f>2248.44+5697.29</f>
        <v>7945.73</v>
      </c>
      <c r="C1064" s="4">
        <v>203789</v>
      </c>
      <c r="D1064" s="2"/>
      <c r="E1064" s="2"/>
    </row>
    <row r="1065" spans="1:5" ht="15">
      <c r="A1065" s="5">
        <v>43070</v>
      </c>
      <c r="B1065" s="4">
        <f>1859.61+4773.21</f>
        <v>6632.82</v>
      </c>
      <c r="C1065" s="4"/>
      <c r="D1065" s="2"/>
      <c r="E1065" s="2"/>
    </row>
    <row r="1066" spans="1:5" ht="15">
      <c r="A1066" s="5" t="s">
        <v>154</v>
      </c>
      <c r="B1066" s="4">
        <f>SUM(B1054:B1065)</f>
        <v>193891.85</v>
      </c>
      <c r="C1066" s="4"/>
      <c r="D1066" s="2"/>
      <c r="E1066" s="2"/>
    </row>
    <row r="1067" spans="1:5" ht="15">
      <c r="A1067" s="5" t="s">
        <v>2</v>
      </c>
      <c r="B1067" s="4">
        <f>SUM(B1053:B1065)</f>
        <v>226292.85</v>
      </c>
      <c r="C1067" s="4">
        <f>SUM(C1054:C1065)</f>
        <v>229259.64</v>
      </c>
      <c r="D1067" s="2"/>
      <c r="E1067" s="2"/>
    </row>
    <row r="1068" spans="1:5" ht="15">
      <c r="A1068" s="5"/>
      <c r="B1068" s="4"/>
      <c r="C1068" s="9">
        <f>B1067-C1067</f>
        <v>-2966.790000000008</v>
      </c>
      <c r="D1068" s="2"/>
      <c r="E1068" s="2"/>
    </row>
    <row r="1069" spans="4:5" ht="15">
      <c r="D1069" s="2"/>
      <c r="E1069" s="2"/>
    </row>
    <row r="1070" spans="4:5" ht="15">
      <c r="D1070" s="2"/>
      <c r="E1070" s="2"/>
    </row>
    <row r="1071" ht="15">
      <c r="A1071" s="7" t="s">
        <v>151</v>
      </c>
    </row>
    <row r="1101" spans="1:5" ht="15">
      <c r="A1101" s="6" t="s">
        <v>101</v>
      </c>
      <c r="B1101" s="3"/>
      <c r="C1101" s="3"/>
      <c r="D1101" s="3"/>
      <c r="E1101" s="3"/>
    </row>
    <row r="1102" spans="4:5" ht="15">
      <c r="D1102" s="2"/>
      <c r="E1102" s="2"/>
    </row>
    <row r="1103" spans="1:5" ht="15">
      <c r="A1103" s="1"/>
      <c r="B1103" s="1" t="s">
        <v>0</v>
      </c>
      <c r="C1103" s="1" t="s">
        <v>1</v>
      </c>
      <c r="D1103" s="2"/>
      <c r="E1103" s="2"/>
    </row>
    <row r="1104" spans="1:5" ht="15">
      <c r="A1104" s="1" t="s">
        <v>79</v>
      </c>
      <c r="B1104" s="4">
        <v>-1981.91</v>
      </c>
      <c r="C1104" s="4"/>
      <c r="D1104" s="2"/>
      <c r="E1104" s="2"/>
    </row>
    <row r="1105" spans="1:5" ht="15">
      <c r="A1105" s="5">
        <v>42736</v>
      </c>
      <c r="B1105" s="4">
        <v>1828.82</v>
      </c>
      <c r="C1105" s="4"/>
      <c r="D1105" s="2"/>
      <c r="E1105" s="2"/>
    </row>
    <row r="1106" spans="1:5" ht="15">
      <c r="A1106" s="5">
        <v>42767</v>
      </c>
      <c r="B1106" s="4">
        <v>1695.62</v>
      </c>
      <c r="C1106" s="4"/>
      <c r="D1106" s="2"/>
      <c r="E1106" s="2"/>
    </row>
    <row r="1107" spans="1:5" ht="15">
      <c r="A1107" s="5">
        <v>42795</v>
      </c>
      <c r="B1107" s="4">
        <v>2818.15</v>
      </c>
      <c r="C1107" s="4"/>
      <c r="D1107" s="2"/>
      <c r="E1107" s="2"/>
    </row>
    <row r="1108" spans="1:5" ht="15">
      <c r="A1108" s="5">
        <v>42826</v>
      </c>
      <c r="B1108" s="4">
        <v>2630.28</v>
      </c>
      <c r="C1108" s="4"/>
      <c r="D1108" s="2"/>
      <c r="E1108" s="2"/>
    </row>
    <row r="1109" spans="1:5" ht="15">
      <c r="A1109" s="5">
        <v>42856</v>
      </c>
      <c r="B1109" s="4">
        <v>2647.08</v>
      </c>
      <c r="C1109" s="4"/>
      <c r="D1109" s="2"/>
      <c r="E1109" s="2"/>
    </row>
    <row r="1110" spans="1:5" ht="15">
      <c r="A1110" s="5">
        <v>42887</v>
      </c>
      <c r="B1110" s="4">
        <v>2583.39</v>
      </c>
      <c r="C1110" s="4"/>
      <c r="D1110" s="2"/>
      <c r="E1110" s="2"/>
    </row>
    <row r="1111" spans="1:5" ht="15">
      <c r="A1111" s="5">
        <v>42917</v>
      </c>
      <c r="B1111" s="4">
        <v>2120.65</v>
      </c>
      <c r="C1111" s="4"/>
      <c r="D1111" s="2"/>
      <c r="E1111" s="2"/>
    </row>
    <row r="1112" spans="1:5" ht="15">
      <c r="A1112" s="5">
        <v>42948</v>
      </c>
      <c r="B1112" s="4">
        <v>2752.5</v>
      </c>
      <c r="C1112" s="4"/>
      <c r="D1112" s="2"/>
      <c r="E1112" s="2"/>
    </row>
    <row r="1113" spans="1:5" ht="15">
      <c r="A1113" s="5">
        <v>42979</v>
      </c>
      <c r="B1113" s="4">
        <v>2252.68</v>
      </c>
      <c r="C1113" s="4"/>
      <c r="D1113" s="2"/>
      <c r="E1113" s="2"/>
    </row>
    <row r="1114" spans="1:5" ht="15">
      <c r="A1114" s="5">
        <v>43009</v>
      </c>
      <c r="B1114" s="4">
        <v>1843.03</v>
      </c>
      <c r="C1114" s="4"/>
      <c r="D1114" s="2"/>
      <c r="E1114" s="2"/>
    </row>
    <row r="1115" spans="1:5" ht="15">
      <c r="A1115" s="5">
        <v>43040</v>
      </c>
      <c r="B1115" s="4">
        <v>2589.06</v>
      </c>
      <c r="C1115" s="4"/>
      <c r="D1115" s="2"/>
      <c r="E1115" s="2"/>
    </row>
    <row r="1116" spans="1:5" ht="15">
      <c r="A1116" s="5">
        <v>43070</v>
      </c>
      <c r="B1116" s="4">
        <v>2081.91</v>
      </c>
      <c r="C1116" s="4"/>
      <c r="D1116" s="2"/>
      <c r="E1116" s="2"/>
    </row>
    <row r="1117" spans="1:5" ht="15">
      <c r="A1117" s="5" t="s">
        <v>154</v>
      </c>
      <c r="B1117" s="4">
        <f>SUM(B1105:B1116)</f>
        <v>27843.17</v>
      </c>
      <c r="C1117" s="4"/>
      <c r="D1117" s="2"/>
      <c r="E1117" s="2"/>
    </row>
    <row r="1118" spans="1:5" ht="15">
      <c r="A1118" s="5" t="s">
        <v>2</v>
      </c>
      <c r="B1118" s="4">
        <f>SUM(B1104:B1116)</f>
        <v>25861.260000000002</v>
      </c>
      <c r="C1118" s="4">
        <f>SUM(C1105:C1116)</f>
        <v>0</v>
      </c>
      <c r="D1118" s="2"/>
      <c r="E1118" s="2"/>
    </row>
    <row r="1119" spans="1:5" ht="15">
      <c r="A1119" s="5"/>
      <c r="B1119" s="4"/>
      <c r="C1119" s="9">
        <f>B1118-C1118</f>
        <v>25861.260000000002</v>
      </c>
      <c r="D1119" s="2"/>
      <c r="E1119" s="2"/>
    </row>
    <row r="1120" spans="4:5" ht="15">
      <c r="D1120" s="2"/>
      <c r="E1120" s="2"/>
    </row>
    <row r="1121" spans="4:5" ht="15">
      <c r="D1121" s="2"/>
      <c r="E1121" s="2"/>
    </row>
    <row r="1122" ht="15">
      <c r="A1122" s="7" t="s">
        <v>151</v>
      </c>
    </row>
    <row r="1146" spans="1:5" ht="15">
      <c r="A1146" s="6" t="s">
        <v>102</v>
      </c>
      <c r="B1146" s="3"/>
      <c r="C1146" s="3"/>
      <c r="D1146" s="3"/>
      <c r="E1146" s="3"/>
    </row>
    <row r="1147" spans="4:5" ht="15">
      <c r="D1147" s="2"/>
      <c r="E1147" s="2"/>
    </row>
    <row r="1148" spans="1:5" ht="15">
      <c r="A1148" s="1"/>
      <c r="B1148" s="1" t="s">
        <v>0</v>
      </c>
      <c r="C1148" s="1" t="s">
        <v>1</v>
      </c>
      <c r="D1148" s="2"/>
      <c r="E1148" s="2"/>
    </row>
    <row r="1149" spans="1:5" ht="15">
      <c r="A1149" s="1" t="s">
        <v>79</v>
      </c>
      <c r="B1149" s="4">
        <v>1423.2</v>
      </c>
      <c r="C1149" s="4"/>
      <c r="D1149" s="2"/>
      <c r="E1149" s="2"/>
    </row>
    <row r="1150" spans="1:5" ht="15">
      <c r="A1150" s="5">
        <v>42736</v>
      </c>
      <c r="B1150" s="4">
        <v>158.36</v>
      </c>
      <c r="C1150" s="4"/>
      <c r="D1150" s="2"/>
      <c r="E1150" s="2"/>
    </row>
    <row r="1151" spans="1:5" ht="15">
      <c r="A1151" s="5">
        <v>42767</v>
      </c>
      <c r="B1151" s="4">
        <v>123.68</v>
      </c>
      <c r="C1151" s="4"/>
      <c r="D1151" s="2"/>
      <c r="E1151" s="2"/>
    </row>
    <row r="1152" spans="1:5" ht="15">
      <c r="A1152" s="5">
        <v>42795</v>
      </c>
      <c r="B1152" s="4">
        <v>119.64</v>
      </c>
      <c r="C1152" s="4"/>
      <c r="D1152" s="2"/>
      <c r="E1152" s="2"/>
    </row>
    <row r="1153" spans="1:5" ht="15">
      <c r="A1153" s="5">
        <v>42826</v>
      </c>
      <c r="B1153" s="4">
        <v>121.66</v>
      </c>
      <c r="C1153" s="4"/>
      <c r="D1153" s="2"/>
      <c r="E1153" s="2"/>
    </row>
    <row r="1154" spans="1:5" ht="15">
      <c r="A1154" s="5">
        <v>42856</v>
      </c>
      <c r="B1154" s="4">
        <v>121.66</v>
      </c>
      <c r="C1154" s="4"/>
      <c r="D1154" s="2"/>
      <c r="E1154" s="2"/>
    </row>
    <row r="1155" spans="1:5" ht="15">
      <c r="A1155" s="5">
        <v>42887</v>
      </c>
      <c r="B1155" s="4">
        <v>121.72</v>
      </c>
      <c r="C1155" s="4"/>
      <c r="D1155" s="2"/>
      <c r="E1155" s="2"/>
    </row>
    <row r="1156" spans="1:5" ht="15">
      <c r="A1156" s="5">
        <v>42917</v>
      </c>
      <c r="B1156" s="4">
        <v>124.5</v>
      </c>
      <c r="C1156" s="4"/>
      <c r="D1156" s="2"/>
      <c r="E1156" s="2"/>
    </row>
    <row r="1157" spans="1:5" ht="15">
      <c r="A1157" s="5">
        <v>42948</v>
      </c>
      <c r="B1157" s="4">
        <v>118.76</v>
      </c>
      <c r="C1157" s="4"/>
      <c r="D1157" s="2"/>
      <c r="E1157" s="2"/>
    </row>
    <row r="1158" spans="1:5" ht="15">
      <c r="A1158" s="5">
        <v>42979</v>
      </c>
      <c r="B1158" s="4">
        <v>121.66</v>
      </c>
      <c r="C1158" s="4"/>
      <c r="D1158" s="2"/>
      <c r="E1158" s="2"/>
    </row>
    <row r="1159" spans="1:5" ht="15">
      <c r="A1159" s="5">
        <v>43009</v>
      </c>
      <c r="B1159" s="4">
        <v>121.72</v>
      </c>
      <c r="C1159" s="4"/>
      <c r="D1159" s="2"/>
      <c r="E1159" s="2"/>
    </row>
    <row r="1160" spans="1:5" ht="15">
      <c r="A1160" s="5">
        <v>43040</v>
      </c>
      <c r="B1160" s="4">
        <v>121.67</v>
      </c>
      <c r="C1160" s="4"/>
      <c r="D1160" s="2"/>
      <c r="E1160" s="2"/>
    </row>
    <row r="1161" spans="1:5" ht="15">
      <c r="A1161" s="5">
        <v>43070</v>
      </c>
      <c r="B1161" s="4">
        <v>167.7</v>
      </c>
      <c r="C1161" s="4"/>
      <c r="D1161" s="2"/>
      <c r="E1161" s="2"/>
    </row>
    <row r="1162" spans="1:5" ht="15">
      <c r="A1162" s="5" t="s">
        <v>154</v>
      </c>
      <c r="B1162" s="4">
        <f>SUM(B1150:B1161)</f>
        <v>1542.7300000000002</v>
      </c>
      <c r="C1162" s="4"/>
      <c r="D1162" s="2"/>
      <c r="E1162" s="2"/>
    </row>
    <row r="1163" spans="1:5" ht="15">
      <c r="A1163" s="5" t="s">
        <v>2</v>
      </c>
      <c r="B1163" s="4">
        <f>SUM(B1149:B1161)</f>
        <v>2965.93</v>
      </c>
      <c r="C1163" s="4">
        <f>SUM(C1150:C1159)</f>
        <v>0</v>
      </c>
      <c r="D1163" s="2"/>
      <c r="E1163" s="2"/>
    </row>
    <row r="1164" spans="1:5" ht="15">
      <c r="A1164" s="5"/>
      <c r="B1164" s="4"/>
      <c r="C1164" s="9">
        <f>B1163-C1163</f>
        <v>2965.93</v>
      </c>
      <c r="D1164" s="2"/>
      <c r="E1164" s="2"/>
    </row>
    <row r="1165" spans="4:5" ht="15">
      <c r="D1165" s="2"/>
      <c r="E1165" s="2"/>
    </row>
    <row r="1166" spans="4:5" ht="15">
      <c r="D1166" s="2"/>
      <c r="E1166" s="2"/>
    </row>
    <row r="1167" ht="15">
      <c r="A1167" s="7" t="s">
        <v>151</v>
      </c>
    </row>
    <row r="1197" spans="1:5" ht="15">
      <c r="A1197" s="6" t="s">
        <v>103</v>
      </c>
      <c r="B1197" s="3"/>
      <c r="C1197" s="3"/>
      <c r="D1197" s="3"/>
      <c r="E1197" s="3"/>
    </row>
    <row r="1198" spans="4:5" ht="15">
      <c r="D1198" s="2"/>
      <c r="E1198" s="2"/>
    </row>
    <row r="1199" spans="1:5" ht="15">
      <c r="A1199" s="1"/>
      <c r="B1199" s="1" t="s">
        <v>0</v>
      </c>
      <c r="C1199" s="1" t="s">
        <v>1</v>
      </c>
      <c r="D1199" s="2"/>
      <c r="E1199" s="2"/>
    </row>
    <row r="1200" spans="1:5" ht="15">
      <c r="A1200" s="1" t="s">
        <v>79</v>
      </c>
      <c r="B1200" s="4">
        <v>224557.49</v>
      </c>
      <c r="C1200" s="4"/>
      <c r="D1200" s="2"/>
      <c r="E1200" s="2"/>
    </row>
    <row r="1201" spans="1:5" ht="15">
      <c r="A1201" s="5">
        <v>42736</v>
      </c>
      <c r="B1201" s="4">
        <v>6046.33</v>
      </c>
      <c r="C1201" s="4"/>
      <c r="D1201" s="2"/>
      <c r="E1201" s="2"/>
    </row>
    <row r="1202" spans="1:5" ht="15">
      <c r="A1202" s="5">
        <v>42767</v>
      </c>
      <c r="B1202" s="4">
        <v>6136.85</v>
      </c>
      <c r="C1202" s="4"/>
      <c r="D1202" s="2"/>
      <c r="E1202" s="2"/>
    </row>
    <row r="1203" spans="1:5" ht="15">
      <c r="A1203" s="5">
        <v>42795</v>
      </c>
      <c r="B1203" s="4">
        <v>6331.75</v>
      </c>
      <c r="C1203" s="4">
        <v>6276.38</v>
      </c>
      <c r="D1203" s="2"/>
      <c r="E1203" s="2"/>
    </row>
    <row r="1204" spans="1:5" ht="15">
      <c r="A1204" s="5">
        <v>42826</v>
      </c>
      <c r="B1204" s="4">
        <v>6130.18</v>
      </c>
      <c r="C1204" s="4"/>
      <c r="D1204" s="2"/>
      <c r="E1204" s="2"/>
    </row>
    <row r="1205" spans="1:5" ht="15">
      <c r="A1205" s="5">
        <v>42856</v>
      </c>
      <c r="B1205" s="4">
        <v>6042.9</v>
      </c>
      <c r="C1205" s="4"/>
      <c r="D1205" s="2"/>
      <c r="E1205" s="2"/>
    </row>
    <row r="1206" spans="1:5" ht="15">
      <c r="A1206" s="5">
        <v>42887</v>
      </c>
      <c r="B1206" s="4">
        <v>5955.51</v>
      </c>
      <c r="C1206" s="4">
        <v>3152.6</v>
      </c>
      <c r="D1206" s="2"/>
      <c r="E1206" s="2"/>
    </row>
    <row r="1207" spans="1:5" ht="15">
      <c r="A1207" s="5">
        <v>42917</v>
      </c>
      <c r="B1207" s="4">
        <v>6190.34</v>
      </c>
      <c r="C1207" s="4">
        <v>3152.6</v>
      </c>
      <c r="D1207" s="2"/>
      <c r="E1207" s="2"/>
    </row>
    <row r="1208" spans="1:5" ht="15">
      <c r="A1208" s="5">
        <v>42948</v>
      </c>
      <c r="B1208" s="4">
        <v>6391</v>
      </c>
      <c r="C1208" s="4">
        <f>1109.44</f>
        <v>1109.44</v>
      </c>
      <c r="D1208" s="2"/>
      <c r="E1208" s="2"/>
    </row>
    <row r="1209" spans="1:5" ht="15">
      <c r="A1209" s="5">
        <v>42979</v>
      </c>
      <c r="B1209" s="4">
        <v>6326.78</v>
      </c>
      <c r="C1209" s="4">
        <v>1102.74</v>
      </c>
      <c r="D1209" s="2"/>
      <c r="E1209" s="2"/>
    </row>
    <row r="1210" spans="1:5" ht="15">
      <c r="A1210" s="5">
        <v>43009</v>
      </c>
      <c r="B1210" s="4">
        <v>7111.84</v>
      </c>
      <c r="C1210" s="4">
        <f>2461.1</f>
        <v>2461.1</v>
      </c>
      <c r="D1210" s="2"/>
      <c r="E1210" s="2"/>
    </row>
    <row r="1211" spans="1:5" ht="15">
      <c r="A1211" s="5">
        <v>43040</v>
      </c>
      <c r="B1211" s="4">
        <v>5754.92</v>
      </c>
      <c r="C1211" s="4">
        <v>83319</v>
      </c>
      <c r="D1211" s="2"/>
      <c r="E1211" s="2"/>
    </row>
    <row r="1212" spans="1:5" ht="15">
      <c r="A1212" s="5">
        <v>43070</v>
      </c>
      <c r="B1212" s="4">
        <v>5890.67</v>
      </c>
      <c r="C1212" s="4">
        <f>15875.74+135230</f>
        <v>151105.74</v>
      </c>
      <c r="D1212" s="2"/>
      <c r="E1212" s="2"/>
    </row>
    <row r="1213" spans="1:5" ht="15">
      <c r="A1213" s="5" t="s">
        <v>154</v>
      </c>
      <c r="B1213" s="4">
        <f>SUM(B1201:B1212)</f>
        <v>74309.06999999999</v>
      </c>
      <c r="C1213" s="4"/>
      <c r="D1213" s="2"/>
      <c r="E1213" s="2"/>
    </row>
    <row r="1214" spans="1:5" ht="15">
      <c r="A1214" s="5" t="s">
        <v>2</v>
      </c>
      <c r="B1214" s="4">
        <f>SUM(B1200:B1212)</f>
        <v>298866.56</v>
      </c>
      <c r="C1214" s="4">
        <f>SUM(C1201:C1212)</f>
        <v>251679.59999999998</v>
      </c>
      <c r="D1214" s="2"/>
      <c r="E1214" s="2"/>
    </row>
    <row r="1215" spans="1:5" ht="15">
      <c r="A1215" s="5"/>
      <c r="B1215" s="4"/>
      <c r="C1215" s="9">
        <f>B1214-C1214</f>
        <v>47186.96000000002</v>
      </c>
      <c r="D1215" s="2"/>
      <c r="E1215" s="2"/>
    </row>
    <row r="1216" spans="4:5" ht="15">
      <c r="D1216" s="2"/>
      <c r="E1216" s="2"/>
    </row>
    <row r="1217" spans="4:5" ht="15">
      <c r="D1217" s="2"/>
      <c r="E1217" s="2"/>
    </row>
    <row r="1218" ht="15">
      <c r="A1218" s="7" t="s">
        <v>151</v>
      </c>
    </row>
    <row r="1248" spans="1:5" ht="15">
      <c r="A1248" s="6" t="s">
        <v>104</v>
      </c>
      <c r="B1248" s="3"/>
      <c r="C1248" s="3"/>
      <c r="D1248" s="3"/>
      <c r="E1248" s="3"/>
    </row>
    <row r="1249" spans="4:5" ht="15">
      <c r="D1249" s="2"/>
      <c r="E1249" s="2"/>
    </row>
    <row r="1250" spans="1:5" ht="15">
      <c r="A1250" s="1"/>
      <c r="B1250" s="1" t="s">
        <v>0</v>
      </c>
      <c r="C1250" s="1" t="s">
        <v>1</v>
      </c>
      <c r="D1250" s="2"/>
      <c r="E1250" s="2"/>
    </row>
    <row r="1251" spans="1:5" ht="15">
      <c r="A1251" s="1" t="s">
        <v>79</v>
      </c>
      <c r="B1251" s="4">
        <v>41822.86</v>
      </c>
      <c r="C1251" s="4"/>
      <c r="D1251" s="2"/>
      <c r="E1251" s="2"/>
    </row>
    <row r="1252" spans="1:5" ht="15">
      <c r="A1252" s="5">
        <v>42736</v>
      </c>
      <c r="B1252" s="4">
        <v>6556.17</v>
      </c>
      <c r="C1252" s="4"/>
      <c r="D1252" s="2"/>
      <c r="E1252" s="2"/>
    </row>
    <row r="1253" spans="1:5" ht="15">
      <c r="A1253" s="5">
        <v>42767</v>
      </c>
      <c r="B1253" s="4">
        <v>5582.37</v>
      </c>
      <c r="C1253" s="4"/>
      <c r="D1253" s="2"/>
      <c r="E1253" s="2"/>
    </row>
    <row r="1254" spans="1:5" ht="15">
      <c r="A1254" s="5">
        <v>42795</v>
      </c>
      <c r="B1254" s="4">
        <v>6730.02</v>
      </c>
      <c r="C1254" s="4"/>
      <c r="D1254" s="2"/>
      <c r="E1254" s="2"/>
    </row>
    <row r="1255" spans="1:5" ht="15">
      <c r="A1255" s="5">
        <v>42826</v>
      </c>
      <c r="B1255" s="4">
        <v>5786.47</v>
      </c>
      <c r="C1255" s="4"/>
      <c r="D1255" s="2"/>
      <c r="E1255" s="2"/>
    </row>
    <row r="1256" spans="1:5" ht="15">
      <c r="A1256" s="5">
        <v>42856</v>
      </c>
      <c r="B1256" s="4">
        <f>87854.75+5937.28</f>
        <v>93792.03</v>
      </c>
      <c r="C1256" s="4"/>
      <c r="D1256" s="2"/>
      <c r="E1256" s="2"/>
    </row>
    <row r="1257" spans="1:5" ht="15">
      <c r="A1257" s="5">
        <v>42887</v>
      </c>
      <c r="B1257" s="4">
        <v>6385.08</v>
      </c>
      <c r="C1257" s="4">
        <v>893.93</v>
      </c>
      <c r="D1257" s="2"/>
      <c r="E1257" s="2"/>
    </row>
    <row r="1258" spans="1:5" ht="15">
      <c r="A1258" s="5">
        <v>42917</v>
      </c>
      <c r="B1258" s="4">
        <v>21114.16</v>
      </c>
      <c r="C1258" s="4">
        <f>42630.38+170259.83</f>
        <v>212890.21</v>
      </c>
      <c r="D1258" s="2"/>
      <c r="E1258" s="2"/>
    </row>
    <row r="1259" spans="1:5" ht="15">
      <c r="A1259" s="5">
        <v>42948</v>
      </c>
      <c r="B1259" s="4">
        <v>23926.62</v>
      </c>
      <c r="C1259" s="4">
        <v>1109.44</v>
      </c>
      <c r="D1259" s="2"/>
      <c r="E1259" s="2"/>
    </row>
    <row r="1260" spans="1:5" ht="15">
      <c r="A1260" s="5">
        <v>42979</v>
      </c>
      <c r="B1260" s="4">
        <v>22216.61</v>
      </c>
      <c r="C1260" s="4">
        <v>33347.58</v>
      </c>
      <c r="D1260" s="2"/>
      <c r="E1260" s="2"/>
    </row>
    <row r="1261" spans="1:5" ht="15">
      <c r="A1261" s="5">
        <v>43009</v>
      </c>
      <c r="B1261" s="4">
        <v>22003.79</v>
      </c>
      <c r="C1261" s="4">
        <f>34854.26</f>
        <v>34854.26</v>
      </c>
      <c r="D1261" s="2"/>
      <c r="E1261" s="2"/>
    </row>
    <row r="1262" spans="1:5" ht="15">
      <c r="A1262" s="5">
        <v>43040</v>
      </c>
      <c r="B1262" s="4">
        <v>6779.95</v>
      </c>
      <c r="C1262" s="4">
        <v>1199.56</v>
      </c>
      <c r="D1262" s="2"/>
      <c r="E1262" s="2"/>
    </row>
    <row r="1263" spans="1:5" ht="15">
      <c r="A1263" s="5">
        <v>43070</v>
      </c>
      <c r="B1263" s="4">
        <v>6533.03</v>
      </c>
      <c r="C1263" s="4"/>
      <c r="D1263" s="2"/>
      <c r="E1263" s="2"/>
    </row>
    <row r="1264" spans="1:5" ht="15">
      <c r="A1264" s="5" t="s">
        <v>154</v>
      </c>
      <c r="B1264" s="4">
        <f>SUM(B1252:B1263)</f>
        <v>227406.3</v>
      </c>
      <c r="C1264" s="4"/>
      <c r="D1264" s="2"/>
      <c r="E1264" s="2"/>
    </row>
    <row r="1265" spans="1:5" ht="15">
      <c r="A1265" s="5" t="s">
        <v>2</v>
      </c>
      <c r="B1265" s="4">
        <f>SUM(B1251:B1263)</f>
        <v>269229.16</v>
      </c>
      <c r="C1265" s="4">
        <f>SUM(C1252:C1263)</f>
        <v>284294.98</v>
      </c>
      <c r="D1265" s="2"/>
      <c r="E1265" s="2"/>
    </row>
    <row r="1266" spans="1:5" ht="15">
      <c r="A1266" s="5"/>
      <c r="B1266" s="4"/>
      <c r="C1266" s="9">
        <f>B1265-C1265</f>
        <v>-15065.820000000007</v>
      </c>
      <c r="D1266" s="2"/>
      <c r="E1266" s="2"/>
    </row>
    <row r="1267" spans="4:5" ht="15">
      <c r="D1267" s="2"/>
      <c r="E1267" s="2"/>
    </row>
    <row r="1268" spans="4:5" ht="15">
      <c r="D1268" s="2"/>
      <c r="E1268" s="2"/>
    </row>
    <row r="1269" ht="15">
      <c r="A1269" s="7" t="s">
        <v>151</v>
      </c>
    </row>
    <row r="1299" spans="1:5" ht="15">
      <c r="A1299" s="6" t="s">
        <v>105</v>
      </c>
      <c r="B1299" s="3"/>
      <c r="C1299" s="3"/>
      <c r="D1299" s="3"/>
      <c r="E1299" s="3"/>
    </row>
    <row r="1300" spans="4:5" ht="15">
      <c r="D1300" s="2"/>
      <c r="E1300" s="2"/>
    </row>
    <row r="1301" spans="1:5" ht="15">
      <c r="A1301" s="1"/>
      <c r="B1301" s="1" t="s">
        <v>0</v>
      </c>
      <c r="C1301" s="1" t="s">
        <v>1</v>
      </c>
      <c r="D1301" s="2"/>
      <c r="E1301" s="2"/>
    </row>
    <row r="1302" spans="1:5" ht="15">
      <c r="A1302" s="1" t="s">
        <v>79</v>
      </c>
      <c r="B1302" s="4">
        <v>60930.53</v>
      </c>
      <c r="C1302" s="4"/>
      <c r="D1302" s="2"/>
      <c r="E1302" s="2"/>
    </row>
    <row r="1303" spans="1:5" ht="15">
      <c r="A1303" s="5">
        <v>42736</v>
      </c>
      <c r="B1303" s="4">
        <v>5239.98</v>
      </c>
      <c r="C1303" s="4"/>
      <c r="D1303" s="2"/>
      <c r="E1303" s="2"/>
    </row>
    <row r="1304" spans="1:5" ht="15">
      <c r="A1304" s="5">
        <v>42767</v>
      </c>
      <c r="B1304" s="4">
        <v>5759.43</v>
      </c>
      <c r="C1304" s="4">
        <v>1047.48</v>
      </c>
      <c r="D1304" s="2"/>
      <c r="E1304" s="2"/>
    </row>
    <row r="1305" spans="1:5" ht="15">
      <c r="A1305" s="5">
        <v>42795</v>
      </c>
      <c r="B1305" s="4">
        <v>5598.58</v>
      </c>
      <c r="C1305" s="4"/>
      <c r="D1305" s="2"/>
      <c r="E1305" s="2"/>
    </row>
    <row r="1306" spans="1:5" ht="15">
      <c r="A1306" s="5">
        <v>42826</v>
      </c>
      <c r="B1306" s="4">
        <v>6372.01</v>
      </c>
      <c r="C1306" s="4"/>
      <c r="D1306" s="2"/>
      <c r="E1306" s="2"/>
    </row>
    <row r="1307" spans="1:5" ht="15">
      <c r="A1307" s="5">
        <v>42856</v>
      </c>
      <c r="B1307" s="4">
        <v>5976.33</v>
      </c>
      <c r="C1307" s="4"/>
      <c r="D1307" s="2"/>
      <c r="E1307" s="2"/>
    </row>
    <row r="1308" spans="1:5" ht="15">
      <c r="A1308" s="5">
        <v>42887</v>
      </c>
      <c r="B1308" s="4">
        <v>5950.18</v>
      </c>
      <c r="C1308" s="4"/>
      <c r="D1308" s="2"/>
      <c r="E1308" s="2"/>
    </row>
    <row r="1309" spans="1:5" ht="15">
      <c r="A1309" s="5">
        <v>42917</v>
      </c>
      <c r="B1309" s="4">
        <v>6254.97</v>
      </c>
      <c r="C1309" s="4"/>
      <c r="D1309" s="2"/>
      <c r="E1309" s="2"/>
    </row>
    <row r="1310" spans="1:5" ht="15">
      <c r="A1310" s="5">
        <v>42948</v>
      </c>
      <c r="B1310" s="4">
        <v>6183.79</v>
      </c>
      <c r="C1310" s="4">
        <v>1145.54</v>
      </c>
      <c r="D1310" s="2"/>
      <c r="E1310" s="2"/>
    </row>
    <row r="1311" spans="1:5" ht="15">
      <c r="A1311" s="5">
        <v>42979</v>
      </c>
      <c r="B1311" s="4">
        <v>8089.93</v>
      </c>
      <c r="C1311" s="4"/>
      <c r="D1311" s="2"/>
      <c r="E1311" s="2"/>
    </row>
    <row r="1312" spans="1:5" ht="15">
      <c r="A1312" s="5">
        <v>43009</v>
      </c>
      <c r="B1312" s="4">
        <v>5781.14</v>
      </c>
      <c r="C1312" s="4"/>
      <c r="D1312" s="2"/>
      <c r="E1312" s="2"/>
    </row>
    <row r="1313" spans="1:5" ht="15">
      <c r="A1313" s="5">
        <v>43040</v>
      </c>
      <c r="B1313" s="4">
        <v>5681.53</v>
      </c>
      <c r="C1313" s="4"/>
      <c r="D1313" s="2"/>
      <c r="E1313" s="2"/>
    </row>
    <row r="1314" spans="1:5" ht="15">
      <c r="A1314" s="5">
        <v>43070</v>
      </c>
      <c r="B1314" s="4">
        <v>5073.62</v>
      </c>
      <c r="C1314" s="4">
        <f>32957+1194.83</f>
        <v>34151.83</v>
      </c>
      <c r="D1314" s="2"/>
      <c r="E1314" s="2"/>
    </row>
    <row r="1315" spans="1:5" ht="15">
      <c r="A1315" s="5" t="s">
        <v>154</v>
      </c>
      <c r="B1315" s="4">
        <f>SUM(B1303:B1314)</f>
        <v>71961.49</v>
      </c>
      <c r="C1315" s="4"/>
      <c r="D1315" s="2"/>
      <c r="E1315" s="2"/>
    </row>
    <row r="1316" spans="1:5" ht="15">
      <c r="A1316" s="5" t="s">
        <v>2</v>
      </c>
      <c r="B1316" s="4">
        <f>SUM(B1302:B1314)</f>
        <v>132892.02000000002</v>
      </c>
      <c r="C1316" s="4">
        <f>SUM(C1303:C1314)</f>
        <v>36344.85</v>
      </c>
      <c r="D1316" s="2"/>
      <c r="E1316" s="2"/>
    </row>
    <row r="1317" spans="1:5" ht="15">
      <c r="A1317" s="5"/>
      <c r="B1317" s="4"/>
      <c r="C1317" s="9">
        <f>B1316-C1316</f>
        <v>96547.17000000001</v>
      </c>
      <c r="D1317" s="2"/>
      <c r="E1317" s="2"/>
    </row>
    <row r="1318" spans="4:5" ht="15">
      <c r="D1318" s="2"/>
      <c r="E1318" s="2"/>
    </row>
    <row r="1319" spans="4:5" ht="15">
      <c r="D1319" s="2"/>
      <c r="E1319" s="2"/>
    </row>
    <row r="1320" ht="15">
      <c r="A1320" s="7" t="s">
        <v>151</v>
      </c>
    </row>
    <row r="1350" spans="1:5" ht="15">
      <c r="A1350" s="6" t="s">
        <v>106</v>
      </c>
      <c r="B1350" s="3"/>
      <c r="C1350" s="3"/>
      <c r="D1350" s="3"/>
      <c r="E1350" s="3"/>
    </row>
    <row r="1351" spans="4:5" ht="15">
      <c r="D1351" s="2"/>
      <c r="E1351" s="2"/>
    </row>
    <row r="1352" spans="1:5" ht="15">
      <c r="A1352" s="1"/>
      <c r="B1352" s="1" t="s">
        <v>0</v>
      </c>
      <c r="C1352" s="1" t="s">
        <v>1</v>
      </c>
      <c r="D1352" s="2"/>
      <c r="E1352" s="2"/>
    </row>
    <row r="1353" spans="1:5" ht="15">
      <c r="A1353" s="1" t="s">
        <v>79</v>
      </c>
      <c r="B1353" s="4">
        <v>84653.85</v>
      </c>
      <c r="C1353" s="4"/>
      <c r="D1353" s="2"/>
      <c r="E1353" s="2"/>
    </row>
    <row r="1354" spans="1:5" ht="15">
      <c r="A1354" s="5">
        <v>42736</v>
      </c>
      <c r="B1354" s="4">
        <v>5427.24</v>
      </c>
      <c r="C1354" s="4"/>
      <c r="D1354" s="2"/>
      <c r="E1354" s="2"/>
    </row>
    <row r="1355" spans="1:5" ht="15">
      <c r="A1355" s="5">
        <v>42767</v>
      </c>
      <c r="B1355" s="4">
        <v>5832.22</v>
      </c>
      <c r="C1355" s="4"/>
      <c r="D1355" s="2"/>
      <c r="E1355" s="2"/>
    </row>
    <row r="1356" spans="1:5" ht="15">
      <c r="A1356" s="5">
        <v>42795</v>
      </c>
      <c r="B1356" s="4">
        <v>5788.47</v>
      </c>
      <c r="C1356" s="4"/>
      <c r="D1356" s="2"/>
      <c r="E1356" s="2"/>
    </row>
    <row r="1357" spans="1:5" ht="15">
      <c r="A1357" s="5">
        <v>42826</v>
      </c>
      <c r="B1357" s="4">
        <v>8403.75</v>
      </c>
      <c r="C1357" s="4"/>
      <c r="D1357" s="2"/>
      <c r="E1357" s="2"/>
    </row>
    <row r="1358" spans="1:5" ht="15">
      <c r="A1358" s="5">
        <v>42856</v>
      </c>
      <c r="B1358" s="4">
        <v>5780.41</v>
      </c>
      <c r="C1358" s="4">
        <v>1481.14</v>
      </c>
      <c r="D1358" s="2"/>
      <c r="E1358" s="2"/>
    </row>
    <row r="1359" spans="1:5" ht="15">
      <c r="A1359" s="5">
        <v>42887</v>
      </c>
      <c r="B1359" s="4">
        <v>6154.13</v>
      </c>
      <c r="C1359" s="4"/>
      <c r="D1359" s="2"/>
      <c r="E1359" s="2"/>
    </row>
    <row r="1360" spans="1:5" ht="15">
      <c r="A1360" s="5">
        <v>42917</v>
      </c>
      <c r="B1360" s="4">
        <v>6086.37</v>
      </c>
      <c r="C1360" s="4"/>
      <c r="D1360" s="2"/>
      <c r="E1360" s="2"/>
    </row>
    <row r="1361" spans="1:5" ht="15">
      <c r="A1361" s="5">
        <v>42948</v>
      </c>
      <c r="B1361" s="4">
        <v>5945.81</v>
      </c>
      <c r="C1361" s="4"/>
      <c r="D1361" s="2"/>
      <c r="E1361" s="2"/>
    </row>
    <row r="1362" spans="1:5" ht="15">
      <c r="A1362" s="5">
        <v>42979</v>
      </c>
      <c r="B1362" s="4">
        <v>5803.41</v>
      </c>
      <c r="C1362" s="4"/>
      <c r="D1362" s="2"/>
      <c r="E1362" s="2"/>
    </row>
    <row r="1363" spans="1:5" ht="15">
      <c r="A1363" s="5">
        <v>43009</v>
      </c>
      <c r="B1363" s="4">
        <v>7211</v>
      </c>
      <c r="C1363" s="4">
        <v>1428.25</v>
      </c>
      <c r="D1363" s="2"/>
      <c r="E1363" s="2"/>
    </row>
    <row r="1364" spans="1:5" ht="15">
      <c r="A1364" s="5">
        <v>43040</v>
      </c>
      <c r="B1364" s="4">
        <v>5433.19</v>
      </c>
      <c r="C1364" s="4"/>
      <c r="D1364" s="2"/>
      <c r="E1364" s="2"/>
    </row>
    <row r="1365" spans="1:5" ht="15">
      <c r="A1365" s="5">
        <v>43070</v>
      </c>
      <c r="B1365" s="4">
        <v>5542.43</v>
      </c>
      <c r="C1365" s="4"/>
      <c r="D1365" s="2"/>
      <c r="E1365" s="2"/>
    </row>
    <row r="1366" spans="1:5" ht="15">
      <c r="A1366" s="5" t="s">
        <v>154</v>
      </c>
      <c r="B1366" s="4">
        <f>SUM(B1354:B1365)</f>
        <v>73408.43</v>
      </c>
      <c r="C1366" s="4"/>
      <c r="D1366" s="2"/>
      <c r="E1366" s="2"/>
    </row>
    <row r="1367" spans="1:5" ht="15">
      <c r="A1367" s="5" t="s">
        <v>2</v>
      </c>
      <c r="B1367" s="4">
        <f>SUM(B1353:B1365)</f>
        <v>158062.28000000003</v>
      </c>
      <c r="C1367" s="4">
        <f>SUM(C1354:C1365)</f>
        <v>2909.3900000000003</v>
      </c>
      <c r="D1367" s="2"/>
      <c r="E1367" s="2"/>
    </row>
    <row r="1368" spans="1:5" ht="15">
      <c r="A1368" s="5"/>
      <c r="B1368" s="4"/>
      <c r="C1368" s="9">
        <f>B1367-C1367</f>
        <v>155152.89</v>
      </c>
      <c r="D1368" s="2"/>
      <c r="E1368" s="2"/>
    </row>
    <row r="1369" spans="4:5" ht="15">
      <c r="D1369" s="2"/>
      <c r="E1369" s="2"/>
    </row>
    <row r="1370" spans="4:5" ht="15">
      <c r="D1370" s="2"/>
      <c r="E1370" s="2"/>
    </row>
    <row r="1371" ht="15">
      <c r="A1371" s="7" t="s">
        <v>151</v>
      </c>
    </row>
    <row r="1396" spans="1:5" ht="15">
      <c r="A1396" s="6" t="s">
        <v>107</v>
      </c>
      <c r="B1396" s="3"/>
      <c r="C1396" s="3"/>
      <c r="D1396" s="3"/>
      <c r="E1396" s="3"/>
    </row>
    <row r="1397" spans="4:5" ht="15">
      <c r="D1397" s="2"/>
      <c r="E1397" s="2"/>
    </row>
    <row r="1398" spans="1:5" ht="15">
      <c r="A1398" s="1"/>
      <c r="B1398" s="1" t="s">
        <v>0</v>
      </c>
      <c r="C1398" s="1" t="s">
        <v>1</v>
      </c>
      <c r="D1398" s="2"/>
      <c r="E1398" s="2"/>
    </row>
    <row r="1399" spans="1:5" ht="15">
      <c r="A1399" s="1" t="s">
        <v>79</v>
      </c>
      <c r="B1399" s="4">
        <v>102566.86</v>
      </c>
      <c r="C1399" s="4"/>
      <c r="D1399" s="2"/>
      <c r="E1399" s="2"/>
    </row>
    <row r="1400" spans="1:5" ht="15">
      <c r="A1400" s="5">
        <v>42736</v>
      </c>
      <c r="B1400" s="4">
        <v>6208.68</v>
      </c>
      <c r="C1400" s="4"/>
      <c r="D1400" s="2"/>
      <c r="E1400" s="2"/>
    </row>
    <row r="1401" spans="1:5" ht="15">
      <c r="A1401" s="5">
        <v>42767</v>
      </c>
      <c r="B1401" s="4">
        <v>5813.23</v>
      </c>
      <c r="C1401" s="4"/>
      <c r="D1401" s="2"/>
      <c r="E1401" s="2"/>
    </row>
    <row r="1402" spans="1:5" ht="15">
      <c r="A1402" s="5">
        <v>42795</v>
      </c>
      <c r="B1402" s="4">
        <v>5469.38</v>
      </c>
      <c r="C1402" s="4">
        <v>2850.14</v>
      </c>
      <c r="D1402" s="2"/>
      <c r="E1402" s="2"/>
    </row>
    <row r="1403" spans="1:5" ht="15">
      <c r="A1403" s="5">
        <v>42826</v>
      </c>
      <c r="B1403" s="4">
        <v>5542.57</v>
      </c>
      <c r="C1403" s="4"/>
      <c r="D1403" s="2"/>
      <c r="E1403" s="2"/>
    </row>
    <row r="1404" spans="1:5" ht="15">
      <c r="A1404" s="5">
        <v>42856</v>
      </c>
      <c r="B1404" s="4">
        <v>5855.67</v>
      </c>
      <c r="C1404" s="4"/>
      <c r="D1404" s="2"/>
      <c r="E1404" s="2"/>
    </row>
    <row r="1405" spans="1:5" ht="15">
      <c r="A1405" s="5">
        <v>42887</v>
      </c>
      <c r="B1405" s="4">
        <v>6215.78</v>
      </c>
      <c r="C1405" s="4">
        <v>51271.69</v>
      </c>
      <c r="D1405" s="2"/>
      <c r="E1405" s="2"/>
    </row>
    <row r="1406" spans="1:5" ht="15">
      <c r="A1406" s="5">
        <v>42917</v>
      </c>
      <c r="B1406" s="4">
        <v>5976.08</v>
      </c>
      <c r="C1406" s="4"/>
      <c r="D1406" s="2"/>
      <c r="E1406" s="2"/>
    </row>
    <row r="1407" spans="1:5" ht="15">
      <c r="A1407" s="5">
        <v>42948</v>
      </c>
      <c r="B1407" s="4">
        <v>5933.52</v>
      </c>
      <c r="C1407" s="4"/>
      <c r="D1407" s="2"/>
      <c r="E1407" s="2"/>
    </row>
    <row r="1408" spans="1:5" ht="15">
      <c r="A1408" s="5">
        <v>42979</v>
      </c>
      <c r="B1408" s="4">
        <v>5332.77</v>
      </c>
      <c r="C1408" s="4">
        <v>18078.23</v>
      </c>
      <c r="D1408" s="2"/>
      <c r="E1408" s="2"/>
    </row>
    <row r="1409" spans="1:5" ht="15">
      <c r="A1409" s="5">
        <v>43009</v>
      </c>
      <c r="B1409" s="4">
        <v>6137.66</v>
      </c>
      <c r="C1409" s="4"/>
      <c r="D1409" s="2"/>
      <c r="E1409" s="2"/>
    </row>
    <row r="1410" spans="1:5" ht="15">
      <c r="A1410" s="5">
        <v>43040</v>
      </c>
      <c r="B1410" s="4">
        <v>5744.34</v>
      </c>
      <c r="C1410" s="4"/>
      <c r="D1410" s="2"/>
      <c r="E1410" s="2"/>
    </row>
    <row r="1411" spans="1:5" ht="15">
      <c r="A1411" s="5">
        <v>43070</v>
      </c>
      <c r="B1411" s="4">
        <v>5724.05</v>
      </c>
      <c r="C1411" s="4"/>
      <c r="D1411" s="2"/>
      <c r="E1411" s="2"/>
    </row>
    <row r="1412" spans="1:5" ht="15">
      <c r="A1412" s="5" t="s">
        <v>154</v>
      </c>
      <c r="B1412" s="4">
        <f>SUM(B1400:B1411)</f>
        <v>69953.73000000001</v>
      </c>
      <c r="C1412" s="4"/>
      <c r="D1412" s="2"/>
      <c r="E1412" s="2"/>
    </row>
    <row r="1413" spans="1:5" ht="15">
      <c r="A1413" s="5" t="s">
        <v>2</v>
      </c>
      <c r="B1413" s="4">
        <f>SUM(B1399:B1411)</f>
        <v>172520.58999999997</v>
      </c>
      <c r="C1413" s="4">
        <f>SUM(C1400:C1411)</f>
        <v>72200.06</v>
      </c>
      <c r="D1413" s="2"/>
      <c r="E1413" s="2"/>
    </row>
    <row r="1414" spans="1:5" ht="15">
      <c r="A1414" s="5"/>
      <c r="B1414" s="4"/>
      <c r="C1414" s="9">
        <f>B1413-C1413</f>
        <v>100320.52999999997</v>
      </c>
      <c r="D1414" s="2"/>
      <c r="E1414" s="2"/>
    </row>
    <row r="1415" spans="4:5" ht="15">
      <c r="D1415" s="2"/>
      <c r="E1415" s="2"/>
    </row>
    <row r="1416" spans="4:5" ht="15">
      <c r="D1416" s="2"/>
      <c r="E1416" s="2"/>
    </row>
    <row r="1417" ht="15">
      <c r="A1417" s="7" t="s">
        <v>151</v>
      </c>
    </row>
    <row r="1447" spans="1:5" ht="15">
      <c r="A1447" s="6" t="s">
        <v>108</v>
      </c>
      <c r="B1447" s="3"/>
      <c r="C1447" s="3"/>
      <c r="D1447" s="3"/>
      <c r="E1447" s="3"/>
    </row>
    <row r="1448" spans="4:5" ht="15">
      <c r="D1448" s="2"/>
      <c r="E1448" s="2"/>
    </row>
    <row r="1449" spans="1:5" ht="15">
      <c r="A1449" s="1"/>
      <c r="B1449" s="1" t="s">
        <v>0</v>
      </c>
      <c r="C1449" s="1" t="s">
        <v>1</v>
      </c>
      <c r="D1449" s="2"/>
      <c r="E1449" s="2"/>
    </row>
    <row r="1450" spans="1:5" ht="15">
      <c r="A1450" s="1" t="s">
        <v>79</v>
      </c>
      <c r="B1450" s="4">
        <v>28575.61</v>
      </c>
      <c r="C1450" s="4"/>
      <c r="D1450" s="2"/>
      <c r="E1450" s="2"/>
    </row>
    <row r="1451" spans="1:5" ht="15">
      <c r="A1451" s="5">
        <v>42736</v>
      </c>
      <c r="B1451" s="4">
        <v>6940.1</v>
      </c>
      <c r="C1451" s="4"/>
      <c r="D1451" s="2"/>
      <c r="E1451" s="2"/>
    </row>
    <row r="1452" spans="1:5" ht="15">
      <c r="A1452" s="5">
        <v>42767</v>
      </c>
      <c r="B1452" s="4">
        <v>5929.83</v>
      </c>
      <c r="C1452" s="4"/>
      <c r="D1452" s="2"/>
      <c r="E1452" s="2"/>
    </row>
    <row r="1453" spans="1:5" ht="15">
      <c r="A1453" s="5">
        <v>42795</v>
      </c>
      <c r="B1453" s="4">
        <v>5912.22</v>
      </c>
      <c r="C1453" s="4"/>
      <c r="D1453" s="2"/>
      <c r="E1453" s="2"/>
    </row>
    <row r="1454" spans="1:5" ht="15">
      <c r="A1454" s="5">
        <v>42826</v>
      </c>
      <c r="B1454" s="4">
        <v>5235.04</v>
      </c>
      <c r="C1454" s="4"/>
      <c r="D1454" s="2"/>
      <c r="E1454" s="2"/>
    </row>
    <row r="1455" spans="1:5" ht="15">
      <c r="A1455" s="5">
        <v>42856</v>
      </c>
      <c r="B1455" s="4">
        <v>6492.32</v>
      </c>
      <c r="C1455" s="4">
        <f>8662.24+5046.15</f>
        <v>13708.39</v>
      </c>
      <c r="D1455" s="2"/>
      <c r="E1455" s="2"/>
    </row>
    <row r="1456" spans="1:5" ht="15">
      <c r="A1456" s="5">
        <v>42887</v>
      </c>
      <c r="B1456" s="4">
        <v>6436.04</v>
      </c>
      <c r="C1456" s="4">
        <v>7205.16</v>
      </c>
      <c r="D1456" s="2"/>
      <c r="E1456" s="2"/>
    </row>
    <row r="1457" spans="1:5" ht="15">
      <c r="A1457" s="5">
        <v>42917</v>
      </c>
      <c r="B1457" s="4">
        <v>5461.16</v>
      </c>
      <c r="C1457" s="4">
        <v>3423.62</v>
      </c>
      <c r="D1457" s="2"/>
      <c r="E1457" s="2"/>
    </row>
    <row r="1458" spans="1:5" ht="15">
      <c r="A1458" s="5">
        <v>42948</v>
      </c>
      <c r="B1458" s="4">
        <v>5809.42</v>
      </c>
      <c r="C1458" s="4">
        <v>11480.56</v>
      </c>
      <c r="D1458" s="2"/>
      <c r="E1458" s="2"/>
    </row>
    <row r="1459" spans="1:5" ht="15">
      <c r="A1459" s="5">
        <v>42979</v>
      </c>
      <c r="B1459" s="4">
        <v>6899.87</v>
      </c>
      <c r="C1459" s="4"/>
      <c r="D1459" s="2"/>
      <c r="E1459" s="2"/>
    </row>
    <row r="1460" spans="1:5" ht="15">
      <c r="A1460" s="5">
        <v>43009</v>
      </c>
      <c r="B1460" s="4">
        <v>6276.31</v>
      </c>
      <c r="C1460" s="4"/>
      <c r="D1460" s="2"/>
      <c r="E1460" s="2"/>
    </row>
    <row r="1461" spans="1:5" ht="15">
      <c r="A1461" s="5">
        <v>43040</v>
      </c>
      <c r="B1461" s="4">
        <v>6192.91</v>
      </c>
      <c r="C1461" s="4">
        <v>916.35</v>
      </c>
      <c r="D1461" s="2"/>
      <c r="E1461" s="2"/>
    </row>
    <row r="1462" spans="1:5" ht="15">
      <c r="A1462" s="5">
        <v>43070</v>
      </c>
      <c r="B1462" s="4">
        <v>5876.08</v>
      </c>
      <c r="C1462" s="4"/>
      <c r="D1462" s="2"/>
      <c r="E1462" s="2"/>
    </row>
    <row r="1463" spans="1:5" ht="15">
      <c r="A1463" s="5" t="s">
        <v>153</v>
      </c>
      <c r="B1463" s="4">
        <f>SUM(B1451:B1462)</f>
        <v>73461.3</v>
      </c>
      <c r="C1463" s="4"/>
      <c r="D1463" s="2"/>
      <c r="E1463" s="2"/>
    </row>
    <row r="1464" spans="1:5" ht="15">
      <c r="A1464" s="5" t="s">
        <v>2</v>
      </c>
      <c r="B1464" s="4">
        <f>SUM(B1450:B1462)</f>
        <v>102036.91</v>
      </c>
      <c r="C1464" s="4">
        <f>SUM(C1451:C1462)</f>
        <v>36734.079999999994</v>
      </c>
      <c r="D1464" s="2"/>
      <c r="E1464" s="2"/>
    </row>
    <row r="1465" spans="1:5" ht="15">
      <c r="A1465" s="5"/>
      <c r="B1465" s="4"/>
      <c r="C1465" s="9">
        <f>B1464-C1464</f>
        <v>65302.83000000001</v>
      </c>
      <c r="D1465" s="2"/>
      <c r="E1465" s="2"/>
    </row>
    <row r="1466" spans="4:5" ht="15">
      <c r="D1466" s="2"/>
      <c r="E1466" s="2"/>
    </row>
    <row r="1467" spans="4:5" ht="15">
      <c r="D1467" s="2"/>
      <c r="E1467" s="2"/>
    </row>
    <row r="1468" ht="15">
      <c r="A1468" s="7" t="s">
        <v>151</v>
      </c>
    </row>
    <row r="1498" spans="1:5" ht="15">
      <c r="A1498" s="6" t="s">
        <v>109</v>
      </c>
      <c r="B1498" s="3"/>
      <c r="C1498" s="3"/>
      <c r="D1498" s="3"/>
      <c r="E1498" s="3"/>
    </row>
    <row r="1499" spans="4:5" ht="15">
      <c r="D1499" s="2"/>
      <c r="E1499" s="2"/>
    </row>
    <row r="1500" spans="1:5" ht="15">
      <c r="A1500" s="1"/>
      <c r="B1500" s="1" t="s">
        <v>0</v>
      </c>
      <c r="C1500" s="1" t="s">
        <v>1</v>
      </c>
      <c r="D1500" s="2"/>
      <c r="E1500" s="2"/>
    </row>
    <row r="1501" spans="1:5" ht="15">
      <c r="A1501" s="1" t="s">
        <v>79</v>
      </c>
      <c r="B1501" s="4">
        <v>19067.82</v>
      </c>
      <c r="C1501" s="4"/>
      <c r="D1501" s="2"/>
      <c r="E1501" s="2"/>
    </row>
    <row r="1502" spans="1:5" ht="15">
      <c r="A1502" s="5">
        <v>42736</v>
      </c>
      <c r="B1502" s="4">
        <v>1080.3</v>
      </c>
      <c r="C1502" s="4"/>
      <c r="D1502" s="2"/>
      <c r="E1502" s="2"/>
    </row>
    <row r="1503" spans="1:5" ht="15">
      <c r="A1503" s="5">
        <v>42767</v>
      </c>
      <c r="B1503" s="4">
        <v>920.24</v>
      </c>
      <c r="C1503" s="4"/>
      <c r="D1503" s="2"/>
      <c r="E1503" s="2"/>
    </row>
    <row r="1504" spans="1:5" ht="15">
      <c r="A1504" s="5">
        <v>42795</v>
      </c>
      <c r="B1504" s="4">
        <v>929.2</v>
      </c>
      <c r="C1504" s="4"/>
      <c r="D1504" s="2"/>
      <c r="E1504" s="2"/>
    </row>
    <row r="1505" spans="1:5" ht="15">
      <c r="A1505" s="5">
        <v>42826</v>
      </c>
      <c r="B1505" s="4">
        <v>1010.39</v>
      </c>
      <c r="C1505" s="4"/>
      <c r="D1505" s="2"/>
      <c r="E1505" s="2"/>
    </row>
    <row r="1506" spans="1:5" ht="15">
      <c r="A1506" s="5">
        <v>42856</v>
      </c>
      <c r="B1506" s="4">
        <v>2351.46</v>
      </c>
      <c r="C1506" s="4"/>
      <c r="D1506" s="2"/>
      <c r="E1506" s="2"/>
    </row>
    <row r="1507" spans="1:5" ht="15">
      <c r="A1507" s="5">
        <v>42887</v>
      </c>
      <c r="B1507" s="4">
        <v>940.4</v>
      </c>
      <c r="C1507" s="4"/>
      <c r="D1507" s="2"/>
      <c r="E1507" s="2"/>
    </row>
    <row r="1508" spans="1:5" ht="15">
      <c r="A1508" s="5">
        <v>42917</v>
      </c>
      <c r="B1508" s="4">
        <v>1041.52</v>
      </c>
      <c r="C1508" s="4"/>
      <c r="D1508" s="2"/>
      <c r="E1508" s="2"/>
    </row>
    <row r="1509" spans="1:5" ht="15">
      <c r="A1509" s="5">
        <v>42948</v>
      </c>
      <c r="B1509" s="4">
        <v>1072.83</v>
      </c>
      <c r="C1509" s="4"/>
      <c r="D1509" s="2"/>
      <c r="E1509" s="2"/>
    </row>
    <row r="1510" spans="1:5" ht="15">
      <c r="A1510" s="5">
        <v>42979</v>
      </c>
      <c r="B1510" s="4">
        <v>1023.43</v>
      </c>
      <c r="C1510" s="4">
        <v>25905.2</v>
      </c>
      <c r="D1510" s="2"/>
      <c r="E1510" s="2"/>
    </row>
    <row r="1511" spans="1:5" ht="15">
      <c r="A1511" s="5">
        <v>43009</v>
      </c>
      <c r="B1511" s="4">
        <v>1049.93</v>
      </c>
      <c r="C1511" s="4"/>
      <c r="D1511" s="2"/>
      <c r="E1511" s="2"/>
    </row>
    <row r="1512" spans="1:5" ht="15">
      <c r="A1512" s="5">
        <v>43040</v>
      </c>
      <c r="B1512" s="4">
        <v>1089.03</v>
      </c>
      <c r="C1512" s="4"/>
      <c r="D1512" s="2"/>
      <c r="E1512" s="2"/>
    </row>
    <row r="1513" spans="1:5" ht="15">
      <c r="A1513" s="5">
        <v>43070</v>
      </c>
      <c r="B1513" s="4">
        <v>938.69</v>
      </c>
      <c r="C1513" s="4"/>
      <c r="D1513" s="2"/>
      <c r="E1513" s="2"/>
    </row>
    <row r="1514" spans="1:5" ht="15">
      <c r="A1514" s="5" t="s">
        <v>155</v>
      </c>
      <c r="B1514" s="4">
        <f>SUM(B1502:B1513)</f>
        <v>13447.420000000002</v>
      </c>
      <c r="C1514" s="4"/>
      <c r="D1514" s="2"/>
      <c r="E1514" s="2"/>
    </row>
    <row r="1515" spans="1:5" ht="15">
      <c r="A1515" s="5" t="s">
        <v>2</v>
      </c>
      <c r="B1515" s="4">
        <f>SUM(B1501:B1513)</f>
        <v>32515.24</v>
      </c>
      <c r="C1515" s="4">
        <f>SUM(C1502:C1511)</f>
        <v>25905.2</v>
      </c>
      <c r="D1515" s="2"/>
      <c r="E1515" s="2"/>
    </row>
    <row r="1516" spans="1:5" ht="15">
      <c r="A1516" s="5"/>
      <c r="B1516" s="4"/>
      <c r="C1516" s="9">
        <f>B1515-C1515</f>
        <v>6610.040000000001</v>
      </c>
      <c r="D1516" s="2"/>
      <c r="E1516" s="2"/>
    </row>
    <row r="1517" spans="4:5" ht="15">
      <c r="D1517" s="2"/>
      <c r="E1517" s="2"/>
    </row>
    <row r="1518" spans="4:5" ht="15">
      <c r="D1518" s="2"/>
      <c r="E1518" s="2"/>
    </row>
    <row r="1519" ht="15">
      <c r="A1519" s="7" t="s">
        <v>151</v>
      </c>
    </row>
    <row r="1549" spans="1:5" ht="15">
      <c r="A1549" s="6" t="s">
        <v>110</v>
      </c>
      <c r="B1549" s="3"/>
      <c r="C1549" s="3"/>
      <c r="D1549" s="3"/>
      <c r="E1549" s="3"/>
    </row>
    <row r="1550" spans="4:5" ht="15">
      <c r="D1550" s="2"/>
      <c r="E1550" s="2"/>
    </row>
    <row r="1551" spans="1:5" ht="15">
      <c r="A1551" s="1"/>
      <c r="B1551" s="1" t="s">
        <v>0</v>
      </c>
      <c r="C1551" s="1" t="s">
        <v>1</v>
      </c>
      <c r="D1551" s="2"/>
      <c r="E1551" s="2"/>
    </row>
    <row r="1552" spans="1:5" ht="15">
      <c r="A1552" s="1" t="s">
        <v>79</v>
      </c>
      <c r="B1552" s="4">
        <v>18747.94</v>
      </c>
      <c r="C1552" s="4"/>
      <c r="D1552" s="2"/>
      <c r="E1552" s="2"/>
    </row>
    <row r="1553" spans="1:5" ht="15">
      <c r="A1553" s="5">
        <v>42736</v>
      </c>
      <c r="B1553" s="4">
        <v>931.58</v>
      </c>
      <c r="C1553" s="4"/>
      <c r="D1553" s="2"/>
      <c r="E1553" s="2"/>
    </row>
    <row r="1554" spans="1:5" ht="15">
      <c r="A1554" s="5">
        <v>42767</v>
      </c>
      <c r="B1554" s="4">
        <v>698.36</v>
      </c>
      <c r="C1554" s="4"/>
      <c r="D1554" s="2"/>
      <c r="E1554" s="2"/>
    </row>
    <row r="1555" spans="1:5" ht="15">
      <c r="A1555" s="5">
        <v>42795</v>
      </c>
      <c r="B1555" s="4">
        <v>872.26</v>
      </c>
      <c r="C1555" s="4"/>
      <c r="D1555" s="2"/>
      <c r="E1555" s="2"/>
    </row>
    <row r="1556" spans="1:5" ht="15">
      <c r="A1556" s="5">
        <v>42826</v>
      </c>
      <c r="B1556" s="4">
        <v>675.23</v>
      </c>
      <c r="C1556" s="4"/>
      <c r="D1556" s="2"/>
      <c r="E1556" s="2"/>
    </row>
    <row r="1557" spans="1:5" ht="15">
      <c r="A1557" s="5">
        <v>42856</v>
      </c>
      <c r="B1557" s="4">
        <v>620.5</v>
      </c>
      <c r="C1557" s="4"/>
      <c r="D1557" s="2"/>
      <c r="E1557" s="2"/>
    </row>
    <row r="1558" spans="1:5" ht="15">
      <c r="A1558" s="5">
        <v>42887</v>
      </c>
      <c r="B1558" s="4">
        <v>605.69</v>
      </c>
      <c r="C1558" s="4"/>
      <c r="D1558" s="2"/>
      <c r="E1558" s="2"/>
    </row>
    <row r="1559" spans="1:5" ht="15">
      <c r="A1559" s="5">
        <v>42917</v>
      </c>
      <c r="B1559" s="4">
        <v>663.48</v>
      </c>
      <c r="C1559" s="4"/>
      <c r="D1559" s="2"/>
      <c r="E1559" s="2"/>
    </row>
    <row r="1560" spans="1:5" ht="15">
      <c r="A1560" s="5">
        <v>42948</v>
      </c>
      <c r="B1560" s="4">
        <v>666.77</v>
      </c>
      <c r="C1560" s="4"/>
      <c r="D1560" s="2"/>
      <c r="E1560" s="2"/>
    </row>
    <row r="1561" spans="1:5" ht="15">
      <c r="A1561" s="5">
        <v>42979</v>
      </c>
      <c r="B1561" s="4">
        <v>428.76</v>
      </c>
      <c r="C1561" s="4"/>
      <c r="D1561" s="2"/>
      <c r="E1561" s="2"/>
    </row>
    <row r="1562" spans="1:5" ht="15">
      <c r="A1562" s="5">
        <v>43009</v>
      </c>
      <c r="B1562" s="4">
        <v>451.46</v>
      </c>
      <c r="C1562" s="4"/>
      <c r="D1562" s="2"/>
      <c r="E1562" s="2"/>
    </row>
    <row r="1563" spans="1:5" ht="15">
      <c r="A1563" s="5">
        <v>43040</v>
      </c>
      <c r="B1563" s="4">
        <v>517.91</v>
      </c>
      <c r="C1563" s="4"/>
      <c r="D1563" s="2"/>
      <c r="E1563" s="2"/>
    </row>
    <row r="1564" spans="1:5" ht="15">
      <c r="A1564" s="5">
        <v>43070</v>
      </c>
      <c r="B1564" s="4">
        <v>998.98</v>
      </c>
      <c r="C1564" s="4"/>
      <c r="D1564" s="2"/>
      <c r="E1564" s="2"/>
    </row>
    <row r="1565" spans="1:5" ht="15">
      <c r="A1565" s="5" t="s">
        <v>153</v>
      </c>
      <c r="B1565" s="4">
        <f>SUM(B1553:B1564)</f>
        <v>8130.980000000001</v>
      </c>
      <c r="C1565" s="4"/>
      <c r="D1565" s="2"/>
      <c r="E1565" s="2"/>
    </row>
    <row r="1566" spans="1:5" ht="15">
      <c r="A1566" s="5" t="s">
        <v>2</v>
      </c>
      <c r="B1566" s="4">
        <f>SUM(B1552:B1564)</f>
        <v>26878.919999999995</v>
      </c>
      <c r="C1566" s="4">
        <f>SUM(C1553:C1562)</f>
        <v>0</v>
      </c>
      <c r="D1566" s="2"/>
      <c r="E1566" s="2"/>
    </row>
    <row r="1567" spans="1:5" ht="15">
      <c r="A1567" s="5"/>
      <c r="B1567" s="4"/>
      <c r="C1567" s="9">
        <f>B1566-C1566</f>
        <v>26878.919999999995</v>
      </c>
      <c r="D1567" s="2"/>
      <c r="E1567" s="2"/>
    </row>
    <row r="1568" spans="4:5" ht="15">
      <c r="D1568" s="2"/>
      <c r="E1568" s="2"/>
    </row>
    <row r="1569" spans="4:5" ht="15">
      <c r="D1569" s="2"/>
      <c r="E1569" s="2"/>
    </row>
    <row r="1570" ht="15">
      <c r="A1570" s="7" t="s">
        <v>151</v>
      </c>
    </row>
    <row r="1600" spans="1:5" ht="15">
      <c r="A1600" s="6" t="s">
        <v>111</v>
      </c>
      <c r="B1600" s="3"/>
      <c r="C1600" s="3"/>
      <c r="D1600" s="3"/>
      <c r="E1600" s="3"/>
    </row>
    <row r="1601" spans="4:5" ht="15">
      <c r="D1601" s="2"/>
      <c r="E1601" s="2"/>
    </row>
    <row r="1602" spans="1:5" ht="15">
      <c r="A1602" s="1"/>
      <c r="B1602" s="1" t="s">
        <v>0</v>
      </c>
      <c r="C1602" s="1" t="s">
        <v>1</v>
      </c>
      <c r="D1602" s="2"/>
      <c r="E1602" s="2"/>
    </row>
    <row r="1603" spans="1:5" ht="15">
      <c r="A1603" s="1" t="s">
        <v>79</v>
      </c>
      <c r="B1603" s="4">
        <v>24260.5</v>
      </c>
      <c r="C1603" s="4"/>
      <c r="D1603" s="2"/>
      <c r="E1603" s="2"/>
    </row>
    <row r="1604" spans="1:5" ht="15">
      <c r="A1604" s="5">
        <v>42736</v>
      </c>
      <c r="B1604" s="4">
        <v>439.49</v>
      </c>
      <c r="C1604" s="4"/>
      <c r="D1604" s="2"/>
      <c r="E1604" s="2"/>
    </row>
    <row r="1605" spans="1:5" ht="15">
      <c r="A1605" s="5">
        <v>42767</v>
      </c>
      <c r="B1605" s="4">
        <v>287.94</v>
      </c>
      <c r="C1605" s="4"/>
      <c r="D1605" s="2"/>
      <c r="E1605" s="2"/>
    </row>
    <row r="1606" spans="1:5" ht="15">
      <c r="A1606" s="5">
        <v>42795</v>
      </c>
      <c r="B1606" s="4">
        <v>227.48</v>
      </c>
      <c r="C1606" s="4"/>
      <c r="D1606" s="2"/>
      <c r="E1606" s="2"/>
    </row>
    <row r="1607" spans="1:5" ht="15">
      <c r="A1607" s="5">
        <v>42826</v>
      </c>
      <c r="B1607" s="4">
        <v>503.82</v>
      </c>
      <c r="C1607" s="4"/>
      <c r="D1607" s="2"/>
      <c r="E1607" s="2"/>
    </row>
    <row r="1608" spans="1:5" ht="15">
      <c r="A1608" s="5">
        <v>42856</v>
      </c>
      <c r="B1608" s="4">
        <v>226.09</v>
      </c>
      <c r="C1608" s="4"/>
      <c r="D1608" s="2"/>
      <c r="E1608" s="2"/>
    </row>
    <row r="1609" spans="1:5" ht="15">
      <c r="A1609" s="5">
        <v>42887</v>
      </c>
      <c r="B1609" s="4">
        <v>526.58</v>
      </c>
      <c r="C1609" s="4"/>
      <c r="D1609" s="2"/>
      <c r="E1609" s="2"/>
    </row>
    <row r="1610" spans="1:5" ht="15">
      <c r="A1610" s="5">
        <v>42917</v>
      </c>
      <c r="B1610" s="4">
        <v>256.61</v>
      </c>
      <c r="C1610" s="4"/>
      <c r="D1610" s="2"/>
      <c r="E1610" s="2"/>
    </row>
    <row r="1611" spans="1:5" ht="15">
      <c r="A1611" s="5">
        <v>42948</v>
      </c>
      <c r="B1611" s="4">
        <v>416.24</v>
      </c>
      <c r="C1611" s="4">
        <v>9887.58</v>
      </c>
      <c r="D1611" s="2"/>
      <c r="E1611" s="2"/>
    </row>
    <row r="1612" spans="1:5" ht="15">
      <c r="A1612" s="5">
        <v>42979</v>
      </c>
      <c r="B1612" s="4">
        <v>128.17</v>
      </c>
      <c r="C1612" s="4">
        <v>34794</v>
      </c>
      <c r="D1612" s="2"/>
      <c r="E1612" s="2"/>
    </row>
    <row r="1613" spans="1:5" ht="15">
      <c r="A1613" s="5">
        <v>43009</v>
      </c>
      <c r="B1613" s="4">
        <f>637.2+10854.17</f>
        <v>11491.37</v>
      </c>
      <c r="C1613" s="4"/>
      <c r="D1613" s="2"/>
      <c r="E1613" s="2"/>
    </row>
    <row r="1614" spans="1:5" ht="15">
      <c r="A1614" s="5">
        <v>43040</v>
      </c>
      <c r="B1614" s="4">
        <v>643.59</v>
      </c>
      <c r="C1614" s="4"/>
      <c r="D1614" s="2"/>
      <c r="E1614" s="2"/>
    </row>
    <row r="1615" spans="1:5" ht="15">
      <c r="A1615" s="5">
        <v>43070</v>
      </c>
      <c r="B1615" s="4">
        <v>359.73</v>
      </c>
      <c r="C1615" s="4"/>
      <c r="D1615" s="2"/>
      <c r="E1615" s="2"/>
    </row>
    <row r="1616" spans="1:5" ht="15">
      <c r="A1616" s="5" t="s">
        <v>153</v>
      </c>
      <c r="B1616" s="4">
        <f>SUM(B1604:B1615)</f>
        <v>15507.11</v>
      </c>
      <c r="C1616" s="4"/>
      <c r="D1616" s="2"/>
      <c r="E1616" s="2"/>
    </row>
    <row r="1617" spans="1:5" ht="15">
      <c r="A1617" s="5" t="s">
        <v>2</v>
      </c>
      <c r="B1617" s="4">
        <f>SUM(B1603:B1615)</f>
        <v>39767.61</v>
      </c>
      <c r="C1617" s="4">
        <f>SUM(C1604:C1615)</f>
        <v>44681.58</v>
      </c>
      <c r="D1617" s="2"/>
      <c r="E1617" s="2"/>
    </row>
    <row r="1618" spans="1:5" ht="15">
      <c r="A1618" s="5"/>
      <c r="B1618" s="4"/>
      <c r="C1618" s="10">
        <f>B1617-C1617</f>
        <v>-4913.970000000001</v>
      </c>
      <c r="D1618" s="2"/>
      <c r="E1618" s="2"/>
    </row>
    <row r="1619" spans="4:5" ht="15">
      <c r="D1619" s="2"/>
      <c r="E1619" s="2"/>
    </row>
    <row r="1620" spans="4:5" ht="15">
      <c r="D1620" s="2"/>
      <c r="E1620" s="2"/>
    </row>
    <row r="1621" ht="15">
      <c r="A1621" s="7" t="s">
        <v>151</v>
      </c>
    </row>
    <row r="1651" spans="1:5" ht="15">
      <c r="A1651" s="6" t="s">
        <v>112</v>
      </c>
      <c r="B1651" s="3"/>
      <c r="C1651" s="3"/>
      <c r="D1651" s="3"/>
      <c r="E1651" s="3"/>
    </row>
    <row r="1652" spans="4:5" ht="15">
      <c r="D1652" s="2"/>
      <c r="E1652" s="2"/>
    </row>
    <row r="1653" spans="1:5" ht="15">
      <c r="A1653" s="1"/>
      <c r="B1653" s="1" t="s">
        <v>0</v>
      </c>
      <c r="C1653" s="1" t="s">
        <v>1</v>
      </c>
      <c r="D1653" s="2"/>
      <c r="E1653" s="2"/>
    </row>
    <row r="1654" spans="1:5" ht="15">
      <c r="A1654" s="1" t="s">
        <v>79</v>
      </c>
      <c r="B1654" s="4">
        <v>7441.06</v>
      </c>
      <c r="C1654" s="4"/>
      <c r="D1654" s="2"/>
      <c r="E1654" s="2"/>
    </row>
    <row r="1655" spans="1:5" ht="15">
      <c r="A1655" s="5">
        <v>42736</v>
      </c>
      <c r="B1655" s="4">
        <v>814.83</v>
      </c>
      <c r="C1655" s="4"/>
      <c r="D1655" s="2"/>
      <c r="E1655" s="2"/>
    </row>
    <row r="1656" spans="1:5" ht="15">
      <c r="A1656" s="5">
        <v>42767</v>
      </c>
      <c r="B1656" s="4">
        <v>465.32</v>
      </c>
      <c r="C1656" s="4"/>
      <c r="D1656" s="2"/>
      <c r="E1656" s="2"/>
    </row>
    <row r="1657" spans="1:5" ht="15">
      <c r="A1657" s="5">
        <v>42795</v>
      </c>
      <c r="B1657" s="4">
        <v>465.32</v>
      </c>
      <c r="C1657" s="4"/>
      <c r="D1657" s="2"/>
      <c r="E1657" s="2"/>
    </row>
    <row r="1658" spans="1:5" ht="15">
      <c r="A1658" s="5">
        <v>42826</v>
      </c>
      <c r="B1658" s="4">
        <v>811.39</v>
      </c>
      <c r="C1658" s="4"/>
      <c r="D1658" s="2"/>
      <c r="E1658" s="2"/>
    </row>
    <row r="1659" spans="1:5" ht="15">
      <c r="A1659" s="5">
        <v>42856</v>
      </c>
      <c r="B1659" s="4">
        <v>723.81</v>
      </c>
      <c r="C1659" s="4"/>
      <c r="D1659" s="2"/>
      <c r="E1659" s="2"/>
    </row>
    <row r="1660" spans="1:5" ht="15">
      <c r="A1660" s="5">
        <v>42887</v>
      </c>
      <c r="B1660" s="4">
        <v>560.84</v>
      </c>
      <c r="C1660" s="4"/>
      <c r="D1660" s="2"/>
      <c r="E1660" s="2"/>
    </row>
    <row r="1661" spans="1:5" ht="15">
      <c r="A1661" s="5">
        <v>42917</v>
      </c>
      <c r="B1661" s="4">
        <v>541.64</v>
      </c>
      <c r="C1661" s="4"/>
      <c r="D1661" s="2"/>
      <c r="E1661" s="2"/>
    </row>
    <row r="1662" spans="1:5" ht="15">
      <c r="A1662" s="5">
        <v>42948</v>
      </c>
      <c r="B1662" s="4">
        <v>550.96</v>
      </c>
      <c r="C1662" s="4"/>
      <c r="D1662" s="2"/>
      <c r="E1662" s="2"/>
    </row>
    <row r="1663" spans="1:5" ht="15">
      <c r="A1663" s="5">
        <v>42979</v>
      </c>
      <c r="B1663" s="4">
        <v>465.32</v>
      </c>
      <c r="C1663" s="4"/>
      <c r="D1663" s="2"/>
      <c r="E1663" s="2"/>
    </row>
    <row r="1664" spans="1:5" ht="15">
      <c r="A1664" s="5">
        <v>43009</v>
      </c>
      <c r="B1664" s="4">
        <v>465.32</v>
      </c>
      <c r="C1664" s="4"/>
      <c r="D1664" s="2"/>
      <c r="E1664" s="2"/>
    </row>
    <row r="1665" spans="1:5" ht="15">
      <c r="A1665" s="5">
        <v>43040</v>
      </c>
      <c r="B1665" s="4">
        <v>465.32</v>
      </c>
      <c r="C1665" s="4"/>
      <c r="D1665" s="2"/>
      <c r="E1665" s="2"/>
    </row>
    <row r="1666" spans="1:5" ht="15">
      <c r="A1666" s="5">
        <v>43070</v>
      </c>
      <c r="B1666" s="4">
        <v>1058.76</v>
      </c>
      <c r="C1666" s="4"/>
      <c r="D1666" s="2"/>
      <c r="E1666" s="2"/>
    </row>
    <row r="1667" spans="1:5" ht="15">
      <c r="A1667" s="5" t="s">
        <v>153</v>
      </c>
      <c r="B1667" s="4">
        <f>SUM(B1655:B1666)</f>
        <v>7388.83</v>
      </c>
      <c r="C1667" s="4"/>
      <c r="D1667" s="2"/>
      <c r="E1667" s="2"/>
    </row>
    <row r="1668" spans="1:5" ht="15">
      <c r="A1668" s="5" t="s">
        <v>2</v>
      </c>
      <c r="B1668" s="4">
        <f>SUM(B1654:B1666)</f>
        <v>14829.889999999998</v>
      </c>
      <c r="C1668" s="4">
        <f>SUM(C1655:C1664)</f>
        <v>0</v>
      </c>
      <c r="D1668" s="2"/>
      <c r="E1668" s="2"/>
    </row>
    <row r="1669" spans="1:5" ht="15">
      <c r="A1669" s="5"/>
      <c r="B1669" s="4"/>
      <c r="C1669" s="10">
        <f>B1668-C1668</f>
        <v>14829.889999999998</v>
      </c>
      <c r="D1669" s="2"/>
      <c r="E1669" s="2"/>
    </row>
    <row r="1670" spans="4:5" ht="15">
      <c r="D1670" s="2"/>
      <c r="E1670" s="2"/>
    </row>
    <row r="1671" spans="4:5" ht="15">
      <c r="D1671" s="2"/>
      <c r="E1671" s="2"/>
    </row>
    <row r="1672" ht="15">
      <c r="A1672" s="7" t="s">
        <v>151</v>
      </c>
    </row>
    <row r="1702" spans="1:5" ht="15">
      <c r="A1702" s="6" t="s">
        <v>113</v>
      </c>
      <c r="B1702" s="3"/>
      <c r="C1702" s="3"/>
      <c r="D1702" s="3"/>
      <c r="E1702" s="3"/>
    </row>
    <row r="1703" spans="4:5" ht="15">
      <c r="D1703" s="2"/>
      <c r="E1703" s="2"/>
    </row>
    <row r="1704" spans="1:5" ht="15">
      <c r="A1704" s="1"/>
      <c r="B1704" s="1" t="s">
        <v>0</v>
      </c>
      <c r="C1704" s="1" t="s">
        <v>1</v>
      </c>
      <c r="D1704" s="2"/>
      <c r="E1704" s="2"/>
    </row>
    <row r="1705" spans="1:5" ht="15">
      <c r="A1705" s="1" t="s">
        <v>79</v>
      </c>
      <c r="B1705" s="4">
        <v>3403.49</v>
      </c>
      <c r="C1705" s="4"/>
      <c r="D1705" s="2"/>
      <c r="E1705" s="2"/>
    </row>
    <row r="1706" spans="1:5" ht="15">
      <c r="A1706" s="5">
        <v>42736</v>
      </c>
      <c r="B1706" s="4">
        <v>480.52</v>
      </c>
      <c r="C1706" s="4"/>
      <c r="D1706" s="2"/>
      <c r="E1706" s="2"/>
    </row>
    <row r="1707" spans="1:5" ht="15">
      <c r="A1707" s="5">
        <v>42767</v>
      </c>
      <c r="B1707" s="4">
        <v>479.48</v>
      </c>
      <c r="C1707" s="4"/>
      <c r="D1707" s="2"/>
      <c r="E1707" s="2"/>
    </row>
    <row r="1708" spans="1:5" ht="15">
      <c r="A1708" s="5">
        <v>42795</v>
      </c>
      <c r="B1708" s="4">
        <v>479.03</v>
      </c>
      <c r="C1708" s="4"/>
      <c r="D1708" s="2"/>
      <c r="E1708" s="2"/>
    </row>
    <row r="1709" spans="1:5" ht="15">
      <c r="A1709" s="5">
        <v>42826</v>
      </c>
      <c r="B1709" s="4">
        <v>544.28</v>
      </c>
      <c r="C1709" s="4"/>
      <c r="D1709" s="2"/>
      <c r="E1709" s="2"/>
    </row>
    <row r="1710" spans="1:5" ht="15">
      <c r="A1710" s="5">
        <v>42856</v>
      </c>
      <c r="B1710" s="4">
        <v>480</v>
      </c>
      <c r="C1710" s="4"/>
      <c r="D1710" s="2"/>
      <c r="E1710" s="2"/>
    </row>
    <row r="1711" spans="1:5" ht="15">
      <c r="A1711" s="5">
        <v>42887</v>
      </c>
      <c r="B1711" s="4">
        <v>478.41</v>
      </c>
      <c r="C1711" s="4"/>
      <c r="D1711" s="2"/>
      <c r="E1711" s="2"/>
    </row>
    <row r="1712" spans="1:5" ht="15">
      <c r="A1712" s="5">
        <v>42917</v>
      </c>
      <c r="B1712" s="4">
        <v>478.3</v>
      </c>
      <c r="C1712" s="4"/>
      <c r="D1712" s="2"/>
      <c r="E1712" s="2"/>
    </row>
    <row r="1713" spans="1:5" ht="15">
      <c r="A1713" s="5">
        <v>42948</v>
      </c>
      <c r="B1713" s="4">
        <v>479.04</v>
      </c>
      <c r="C1713" s="4">
        <v>16167.82</v>
      </c>
      <c r="D1713" s="2"/>
      <c r="E1713" s="2"/>
    </row>
    <row r="1714" spans="1:5" ht="15">
      <c r="A1714" s="5">
        <v>42979</v>
      </c>
      <c r="B1714" s="4">
        <v>887.9</v>
      </c>
      <c r="C1714" s="4"/>
      <c r="D1714" s="2"/>
      <c r="E1714" s="2"/>
    </row>
    <row r="1715" spans="1:5" ht="15">
      <c r="A1715" s="5">
        <v>43009</v>
      </c>
      <c r="B1715" s="4">
        <v>479.67</v>
      </c>
      <c r="C1715" s="4"/>
      <c r="D1715" s="2"/>
      <c r="E1715" s="2"/>
    </row>
    <row r="1716" spans="1:5" ht="15">
      <c r="A1716" s="5">
        <v>43040</v>
      </c>
      <c r="B1716" s="4">
        <v>479.64</v>
      </c>
      <c r="C1716" s="4"/>
      <c r="D1716" s="2"/>
      <c r="E1716" s="2"/>
    </row>
    <row r="1717" spans="1:5" ht="15">
      <c r="A1717" s="5">
        <v>43070</v>
      </c>
      <c r="B1717" s="4">
        <v>479.08</v>
      </c>
      <c r="C1717" s="4"/>
      <c r="D1717" s="2"/>
      <c r="E1717" s="2"/>
    </row>
    <row r="1718" spans="1:5" ht="15">
      <c r="A1718" s="5" t="s">
        <v>153</v>
      </c>
      <c r="B1718" s="4">
        <f>SUM(B1706:B1717)</f>
        <v>6225.35</v>
      </c>
      <c r="C1718" s="4"/>
      <c r="D1718" s="2"/>
      <c r="E1718" s="2"/>
    </row>
    <row r="1719" spans="1:5" ht="15">
      <c r="A1719" s="5" t="s">
        <v>2</v>
      </c>
      <c r="B1719" s="4">
        <f>SUM(B1705:B1717)</f>
        <v>9628.839999999998</v>
      </c>
      <c r="C1719" s="4">
        <f>SUM(C1706:C1715)</f>
        <v>16167.82</v>
      </c>
      <c r="D1719" s="2"/>
      <c r="E1719" s="2"/>
    </row>
    <row r="1720" spans="1:5" ht="15">
      <c r="A1720" s="5"/>
      <c r="B1720" s="4"/>
      <c r="C1720" s="9">
        <f>B1719-C1719</f>
        <v>-6538.980000000001</v>
      </c>
      <c r="D1720" s="2"/>
      <c r="E1720" s="2"/>
    </row>
    <row r="1721" spans="4:5" ht="15">
      <c r="D1721" s="2"/>
      <c r="E1721" s="2"/>
    </row>
    <row r="1722" spans="4:5" ht="15">
      <c r="D1722" s="2"/>
      <c r="E1722" s="2"/>
    </row>
    <row r="1723" ht="15">
      <c r="A1723" s="7" t="s">
        <v>151</v>
      </c>
    </row>
    <row r="1753" spans="1:5" ht="15">
      <c r="A1753" s="6" t="s">
        <v>114</v>
      </c>
      <c r="B1753" s="3"/>
      <c r="C1753" s="3"/>
      <c r="D1753" s="3"/>
      <c r="E1753" s="3"/>
    </row>
    <row r="1754" spans="4:5" ht="15">
      <c r="D1754" s="2"/>
      <c r="E1754" s="2"/>
    </row>
    <row r="1755" spans="1:5" ht="15">
      <c r="A1755" s="1"/>
      <c r="B1755" s="1" t="s">
        <v>0</v>
      </c>
      <c r="C1755" s="1" t="s">
        <v>1</v>
      </c>
      <c r="D1755" s="2"/>
      <c r="E1755" s="2"/>
    </row>
    <row r="1756" spans="1:5" ht="15">
      <c r="A1756" s="1" t="s">
        <v>79</v>
      </c>
      <c r="B1756" s="4">
        <v>31989.95</v>
      </c>
      <c r="C1756" s="4"/>
      <c r="D1756" s="2"/>
      <c r="E1756" s="2"/>
    </row>
    <row r="1757" spans="1:5" ht="15">
      <c r="A1757" s="5">
        <v>42736</v>
      </c>
      <c r="B1757" s="4">
        <v>793.04</v>
      </c>
      <c r="C1757" s="4"/>
      <c r="D1757" s="2"/>
      <c r="E1757" s="2"/>
    </row>
    <row r="1758" spans="1:5" ht="15">
      <c r="A1758" s="5">
        <v>42767</v>
      </c>
      <c r="B1758" s="4">
        <v>753.84</v>
      </c>
      <c r="C1758" s="4"/>
      <c r="D1758" s="2"/>
      <c r="E1758" s="2"/>
    </row>
    <row r="1759" spans="1:5" ht="15">
      <c r="A1759" s="5">
        <v>42795</v>
      </c>
      <c r="B1759" s="4">
        <v>754.27</v>
      </c>
      <c r="C1759" s="4">
        <v>1126.4</v>
      </c>
      <c r="D1759" s="2"/>
      <c r="E1759" s="2"/>
    </row>
    <row r="1760" spans="1:5" ht="15">
      <c r="A1760" s="5">
        <v>42826</v>
      </c>
      <c r="B1760" s="4">
        <v>707.6</v>
      </c>
      <c r="C1760" s="4"/>
      <c r="D1760" s="2"/>
      <c r="E1760" s="2"/>
    </row>
    <row r="1761" spans="1:5" ht="15">
      <c r="A1761" s="5">
        <v>42856</v>
      </c>
      <c r="B1761" s="4">
        <v>800.27</v>
      </c>
      <c r="C1761" s="4"/>
      <c r="D1761" s="2"/>
      <c r="E1761" s="2"/>
    </row>
    <row r="1762" spans="1:5" ht="15">
      <c r="A1762" s="5">
        <v>42887</v>
      </c>
      <c r="B1762" s="4">
        <v>1063.12</v>
      </c>
      <c r="C1762" s="4"/>
      <c r="D1762" s="2"/>
      <c r="E1762" s="2"/>
    </row>
    <row r="1763" spans="1:5" ht="15">
      <c r="A1763" s="5">
        <v>42917</v>
      </c>
      <c r="B1763" s="4">
        <v>699.26</v>
      </c>
      <c r="C1763" s="4"/>
      <c r="D1763" s="2"/>
      <c r="E1763" s="2"/>
    </row>
    <row r="1764" spans="1:5" ht="15">
      <c r="A1764" s="5">
        <v>42948</v>
      </c>
      <c r="B1764" s="4">
        <f>21187.48+752.78</f>
        <v>21940.26</v>
      </c>
      <c r="C1764" s="4"/>
      <c r="D1764" s="2"/>
      <c r="E1764" s="2"/>
    </row>
    <row r="1765" spans="1:5" ht="15">
      <c r="A1765" s="5">
        <v>42979</v>
      </c>
      <c r="B1765" s="4">
        <v>760.19</v>
      </c>
      <c r="C1765" s="4">
        <v>27820.97</v>
      </c>
      <c r="D1765" s="2"/>
      <c r="E1765" s="2"/>
    </row>
    <row r="1766" spans="1:5" ht="15">
      <c r="A1766" s="5">
        <v>43009</v>
      </c>
      <c r="B1766" s="4">
        <v>804.13</v>
      </c>
      <c r="C1766" s="4"/>
      <c r="D1766" s="2"/>
      <c r="E1766" s="2"/>
    </row>
    <row r="1767" spans="1:5" ht="15">
      <c r="A1767" s="5">
        <v>43040</v>
      </c>
      <c r="B1767" s="4">
        <v>701.63</v>
      </c>
      <c r="C1767" s="4"/>
      <c r="D1767" s="2"/>
      <c r="E1767" s="2"/>
    </row>
    <row r="1768" spans="1:5" ht="15">
      <c r="A1768" s="5">
        <v>43070</v>
      </c>
      <c r="B1768" s="4">
        <v>806.62</v>
      </c>
      <c r="C1768" s="4"/>
      <c r="D1768" s="2"/>
      <c r="E1768" s="2"/>
    </row>
    <row r="1769" spans="1:5" ht="15">
      <c r="A1769" s="5" t="s">
        <v>153</v>
      </c>
      <c r="B1769" s="4">
        <f>SUM(B1757:B1768)</f>
        <v>30584.229999999996</v>
      </c>
      <c r="C1769" s="4"/>
      <c r="D1769" s="2"/>
      <c r="E1769" s="2"/>
    </row>
    <row r="1770" spans="1:5" ht="15">
      <c r="A1770" s="5" t="s">
        <v>2</v>
      </c>
      <c r="B1770" s="4">
        <f>SUM(B1756:B1768)</f>
        <v>62574.179999999986</v>
      </c>
      <c r="C1770" s="4">
        <f>SUM(C1757:C1766)</f>
        <v>28947.370000000003</v>
      </c>
      <c r="D1770" s="2"/>
      <c r="E1770" s="2"/>
    </row>
    <row r="1771" spans="1:5" ht="15">
      <c r="A1771" s="5"/>
      <c r="B1771" s="4"/>
      <c r="C1771" s="10">
        <f>B1770-C1770</f>
        <v>33626.80999999998</v>
      </c>
      <c r="D1771" s="2"/>
      <c r="E1771" s="2"/>
    </row>
    <row r="1772" spans="4:5" ht="15">
      <c r="D1772" s="2"/>
      <c r="E1772" s="2"/>
    </row>
    <row r="1773" spans="4:5" ht="15">
      <c r="D1773" s="2"/>
      <c r="E1773" s="2"/>
    </row>
    <row r="1774" ht="15">
      <c r="A1774" s="7" t="s">
        <v>151</v>
      </c>
    </row>
    <row r="1804" spans="1:5" ht="15">
      <c r="A1804" s="6" t="s">
        <v>115</v>
      </c>
      <c r="B1804" s="3"/>
      <c r="C1804" s="3"/>
      <c r="D1804" s="3"/>
      <c r="E1804" s="3"/>
    </row>
    <row r="1805" spans="4:5" ht="15">
      <c r="D1805" s="2"/>
      <c r="E1805" s="2"/>
    </row>
    <row r="1806" spans="1:5" ht="15">
      <c r="A1806" s="1"/>
      <c r="B1806" s="1" t="s">
        <v>0</v>
      </c>
      <c r="C1806" s="1" t="s">
        <v>1</v>
      </c>
      <c r="D1806" s="2"/>
      <c r="E1806" s="2"/>
    </row>
    <row r="1807" spans="1:5" ht="15">
      <c r="A1807" s="1" t="s">
        <v>79</v>
      </c>
      <c r="B1807" s="4">
        <v>3664.12</v>
      </c>
      <c r="C1807" s="4"/>
      <c r="D1807" s="2"/>
      <c r="E1807" s="2"/>
    </row>
    <row r="1808" spans="1:5" ht="15">
      <c r="A1808" s="5">
        <v>42736</v>
      </c>
      <c r="B1808" s="4">
        <v>568.72</v>
      </c>
      <c r="C1808" s="4"/>
      <c r="D1808" s="2"/>
      <c r="E1808" s="2"/>
    </row>
    <row r="1809" spans="1:5" ht="15">
      <c r="A1809" s="5">
        <v>42767</v>
      </c>
      <c r="B1809" s="4">
        <v>775.3</v>
      </c>
      <c r="C1809" s="4"/>
      <c r="D1809" s="2"/>
      <c r="E1809" s="2"/>
    </row>
    <row r="1810" spans="1:5" ht="15">
      <c r="A1810" s="5">
        <v>42795</v>
      </c>
      <c r="B1810" s="4">
        <v>1046.84</v>
      </c>
      <c r="C1810" s="4"/>
      <c r="D1810" s="2"/>
      <c r="E1810" s="2"/>
    </row>
    <row r="1811" spans="1:5" ht="15">
      <c r="A1811" s="5">
        <v>42826</v>
      </c>
      <c r="B1811" s="4">
        <v>609.34</v>
      </c>
      <c r="C1811" s="4"/>
      <c r="D1811" s="2"/>
      <c r="E1811" s="2"/>
    </row>
    <row r="1812" spans="1:5" ht="15">
      <c r="A1812" s="5">
        <v>42856</v>
      </c>
      <c r="B1812" s="4">
        <v>415.2</v>
      </c>
      <c r="C1812" s="4"/>
      <c r="D1812" s="2"/>
      <c r="E1812" s="2"/>
    </row>
    <row r="1813" spans="1:5" ht="15">
      <c r="A1813" s="5">
        <v>42887</v>
      </c>
      <c r="B1813" s="4">
        <v>868.48</v>
      </c>
      <c r="C1813" s="4"/>
      <c r="D1813" s="2"/>
      <c r="E1813" s="2"/>
    </row>
    <row r="1814" spans="1:5" ht="15">
      <c r="A1814" s="5">
        <v>42917</v>
      </c>
      <c r="B1814" s="4">
        <v>523.66</v>
      </c>
      <c r="C1814" s="4"/>
      <c r="D1814" s="2"/>
      <c r="E1814" s="2"/>
    </row>
    <row r="1815" spans="1:5" ht="15">
      <c r="A1815" s="5">
        <v>42948</v>
      </c>
      <c r="B1815" s="4">
        <v>889.67</v>
      </c>
      <c r="C1815" s="4"/>
      <c r="D1815" s="2"/>
      <c r="E1815" s="2"/>
    </row>
    <row r="1816" spans="1:5" ht="15">
      <c r="A1816" s="5">
        <v>42979</v>
      </c>
      <c r="B1816" s="4">
        <v>704.88</v>
      </c>
      <c r="C1816" s="4"/>
      <c r="D1816" s="2"/>
      <c r="E1816" s="2"/>
    </row>
    <row r="1817" spans="1:5" ht="15">
      <c r="A1817" s="5">
        <v>43009</v>
      </c>
      <c r="B1817" s="4">
        <v>566.01</v>
      </c>
      <c r="C1817" s="4"/>
      <c r="D1817" s="2"/>
      <c r="E1817" s="2"/>
    </row>
    <row r="1818" spans="1:5" ht="15">
      <c r="A1818" s="5">
        <v>43040</v>
      </c>
      <c r="B1818" s="4">
        <v>602.06</v>
      </c>
      <c r="C1818" s="4"/>
      <c r="D1818" s="2"/>
      <c r="E1818" s="2"/>
    </row>
    <row r="1819" spans="1:5" ht="15">
      <c r="A1819" s="5">
        <v>43070</v>
      </c>
      <c r="B1819" s="4">
        <v>728.47</v>
      </c>
      <c r="C1819" s="4"/>
      <c r="D1819" s="2"/>
      <c r="E1819" s="2"/>
    </row>
    <row r="1820" spans="1:5" ht="15">
      <c r="A1820" s="5" t="s">
        <v>157</v>
      </c>
      <c r="B1820" s="4">
        <f>SUM(B1808:B1819)</f>
        <v>8298.63</v>
      </c>
      <c r="C1820" s="4"/>
      <c r="D1820" s="2"/>
      <c r="E1820" s="2"/>
    </row>
    <row r="1821" spans="1:5" ht="15">
      <c r="A1821" s="5" t="s">
        <v>2</v>
      </c>
      <c r="B1821" s="4">
        <f>SUM(B1807:B1819)</f>
        <v>11962.749999999998</v>
      </c>
      <c r="C1821" s="4">
        <f>SUM(C1808:C1817)</f>
        <v>0</v>
      </c>
      <c r="D1821" s="2"/>
      <c r="E1821" s="2"/>
    </row>
    <row r="1822" spans="1:5" ht="15">
      <c r="A1822" s="5"/>
      <c r="B1822" s="4"/>
      <c r="C1822" s="10">
        <f>B1821-C1821</f>
        <v>11962.749999999998</v>
      </c>
      <c r="D1822" s="2"/>
      <c r="E1822" s="2"/>
    </row>
    <row r="1823" spans="4:5" ht="15">
      <c r="D1823" s="2"/>
      <c r="E1823" s="2"/>
    </row>
    <row r="1824" spans="4:5" ht="15">
      <c r="D1824" s="2"/>
      <c r="E1824" s="2"/>
    </row>
    <row r="1825" ht="15">
      <c r="A1825" s="7" t="s">
        <v>151</v>
      </c>
    </row>
    <row r="1855" spans="1:5" ht="15">
      <c r="A1855" s="6" t="s">
        <v>116</v>
      </c>
      <c r="B1855" s="3"/>
      <c r="C1855" s="3"/>
      <c r="D1855" s="3"/>
      <c r="E1855" s="3"/>
    </row>
    <row r="1856" spans="4:5" ht="15">
      <c r="D1856" s="2"/>
      <c r="E1856" s="2"/>
    </row>
    <row r="1857" spans="1:5" ht="15">
      <c r="A1857" s="1"/>
      <c r="B1857" s="1" t="s">
        <v>0</v>
      </c>
      <c r="C1857" s="1" t="s">
        <v>1</v>
      </c>
      <c r="D1857" s="2"/>
      <c r="E1857" s="2"/>
    </row>
    <row r="1858" spans="1:5" ht="15">
      <c r="A1858" s="1" t="s">
        <v>79</v>
      </c>
      <c r="B1858" s="4">
        <v>-24003.87</v>
      </c>
      <c r="C1858" s="4"/>
      <c r="D1858" s="2"/>
      <c r="E1858" s="2"/>
    </row>
    <row r="1859" spans="1:5" ht="15">
      <c r="A1859" s="5">
        <v>42736</v>
      </c>
      <c r="B1859" s="4">
        <v>7107.16</v>
      </c>
      <c r="C1859" s="4">
        <v>18277.74</v>
      </c>
      <c r="D1859" s="2"/>
      <c r="E1859" s="2"/>
    </row>
    <row r="1860" spans="1:5" ht="15">
      <c r="A1860" s="5">
        <v>42767</v>
      </c>
      <c r="B1860" s="4">
        <v>7015.68</v>
      </c>
      <c r="C1860" s="4">
        <v>1150.4</v>
      </c>
      <c r="D1860" s="2"/>
      <c r="E1860" s="2"/>
    </row>
    <row r="1861" spans="1:5" ht="15">
      <c r="A1861" s="5">
        <v>42795</v>
      </c>
      <c r="B1861" s="4">
        <v>7909.4</v>
      </c>
      <c r="C1861" s="4"/>
      <c r="D1861" s="2"/>
      <c r="E1861" s="2"/>
    </row>
    <row r="1862" spans="1:5" ht="15">
      <c r="A1862" s="5">
        <v>42826</v>
      </c>
      <c r="B1862" s="4">
        <v>8085.39</v>
      </c>
      <c r="C1862" s="4">
        <v>8007.44</v>
      </c>
      <c r="D1862" s="2"/>
      <c r="E1862" s="2"/>
    </row>
    <row r="1863" spans="1:5" ht="15">
      <c r="A1863" s="5">
        <v>42856</v>
      </c>
      <c r="B1863" s="4">
        <v>7044.8</v>
      </c>
      <c r="C1863" s="4">
        <f>1134.83</f>
        <v>1134.83</v>
      </c>
      <c r="D1863" s="2"/>
      <c r="E1863" s="2"/>
    </row>
    <row r="1864" spans="1:5" ht="15">
      <c r="A1864" s="5">
        <v>42887</v>
      </c>
      <c r="B1864" s="4">
        <v>49091.51</v>
      </c>
      <c r="C1864" s="4">
        <v>21468.73</v>
      </c>
      <c r="D1864" s="2"/>
      <c r="E1864" s="2"/>
    </row>
    <row r="1865" spans="1:5" ht="15">
      <c r="A1865" s="5">
        <v>42917</v>
      </c>
      <c r="B1865" s="4">
        <v>48911.23</v>
      </c>
      <c r="C1865" s="4">
        <v>2627.04</v>
      </c>
      <c r="D1865" s="2"/>
      <c r="E1865" s="2"/>
    </row>
    <row r="1866" spans="1:5" ht="15">
      <c r="A1866" s="5">
        <v>42948</v>
      </c>
      <c r="B1866" s="4">
        <v>59453.08</v>
      </c>
      <c r="C1866" s="4"/>
      <c r="D1866" s="2"/>
      <c r="E1866" s="2"/>
    </row>
    <row r="1867" spans="1:5" ht="15">
      <c r="A1867" s="5">
        <v>42979</v>
      </c>
      <c r="B1867" s="4">
        <v>53510.72</v>
      </c>
      <c r="C1867" s="4"/>
      <c r="D1867" s="2"/>
      <c r="E1867" s="2"/>
    </row>
    <row r="1868" spans="1:5" ht="15">
      <c r="A1868" s="5">
        <v>43009</v>
      </c>
      <c r="B1868" s="4">
        <v>8625.07</v>
      </c>
      <c r="C1868" s="4">
        <v>180813.73</v>
      </c>
      <c r="D1868" s="2"/>
      <c r="E1868" s="2"/>
    </row>
    <row r="1869" spans="1:5" ht="15">
      <c r="A1869" s="5">
        <v>43040</v>
      </c>
      <c r="B1869" s="4">
        <v>11477.99</v>
      </c>
      <c r="C1869" s="4"/>
      <c r="D1869" s="2"/>
      <c r="E1869" s="2"/>
    </row>
    <row r="1870" spans="1:5" ht="15">
      <c r="A1870" s="5">
        <v>43070</v>
      </c>
      <c r="B1870" s="4">
        <v>11094.49</v>
      </c>
      <c r="C1870" s="4">
        <v>5105.94</v>
      </c>
      <c r="D1870" s="2"/>
      <c r="E1870" s="2"/>
    </row>
    <row r="1871" spans="1:5" ht="15">
      <c r="A1871" s="5" t="s">
        <v>153</v>
      </c>
      <c r="B1871" s="4">
        <f>SUM(B1859:B1870)</f>
        <v>279326.52</v>
      </c>
      <c r="C1871" s="4"/>
      <c r="D1871" s="2"/>
      <c r="E1871" s="2"/>
    </row>
    <row r="1872" spans="1:5" ht="15">
      <c r="A1872" s="5" t="s">
        <v>2</v>
      </c>
      <c r="B1872" s="4">
        <f>SUM(B1858:B1870)</f>
        <v>255322.65</v>
      </c>
      <c r="C1872" s="4">
        <f>SUM(C1859:C1870)</f>
        <v>238585.85</v>
      </c>
      <c r="D1872" s="2"/>
      <c r="E1872" s="2"/>
    </row>
    <row r="1873" spans="1:5" ht="15">
      <c r="A1873" s="5"/>
      <c r="B1873" s="4"/>
      <c r="C1873" s="9">
        <f>B1872-C1872</f>
        <v>16736.79999999999</v>
      </c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ht="15">
      <c r="A1876" s="7" t="s">
        <v>151</v>
      </c>
    </row>
    <row r="1906" spans="1:5" ht="15">
      <c r="A1906" s="6" t="s">
        <v>117</v>
      </c>
      <c r="B1906" s="3"/>
      <c r="C1906" s="3"/>
      <c r="D1906" s="3"/>
      <c r="E1906" s="3"/>
    </row>
    <row r="1907" spans="4:5" ht="15">
      <c r="D1907" s="2"/>
      <c r="E1907" s="2"/>
    </row>
    <row r="1908" spans="1:5" ht="15">
      <c r="A1908" s="1"/>
      <c r="B1908" s="1" t="s">
        <v>0</v>
      </c>
      <c r="C1908" s="1" t="s">
        <v>1</v>
      </c>
      <c r="D1908" s="2"/>
      <c r="E1908" s="2"/>
    </row>
    <row r="1909" spans="1:5" ht="15">
      <c r="A1909" s="1" t="s">
        <v>79</v>
      </c>
      <c r="B1909" s="4">
        <v>104917.03</v>
      </c>
      <c r="C1909" s="4"/>
      <c r="D1909" s="2"/>
      <c r="E1909" s="2"/>
    </row>
    <row r="1910" spans="1:5" ht="15">
      <c r="A1910" s="5">
        <v>42736</v>
      </c>
      <c r="B1910" s="4">
        <v>2173.45</v>
      </c>
      <c r="C1910" s="4"/>
      <c r="D1910" s="2"/>
      <c r="E1910" s="2"/>
    </row>
    <row r="1911" spans="1:5" ht="15">
      <c r="A1911" s="5">
        <v>42767</v>
      </c>
      <c r="B1911" s="4">
        <v>2421.09</v>
      </c>
      <c r="C1911" s="4"/>
      <c r="D1911" s="2"/>
      <c r="E1911" s="2"/>
    </row>
    <row r="1912" spans="1:5" ht="15">
      <c r="A1912" s="5">
        <v>42795</v>
      </c>
      <c r="B1912" s="4">
        <v>3659.37</v>
      </c>
      <c r="C1912" s="4"/>
      <c r="D1912" s="2"/>
      <c r="E1912" s="2"/>
    </row>
    <row r="1913" spans="1:5" ht="15">
      <c r="A1913" s="5">
        <v>42826</v>
      </c>
      <c r="B1913" s="4">
        <v>2811.32</v>
      </c>
      <c r="C1913" s="4">
        <v>3255.23</v>
      </c>
      <c r="D1913" s="2"/>
      <c r="E1913" s="2"/>
    </row>
    <row r="1914" spans="1:5" ht="15">
      <c r="A1914" s="5">
        <v>42856</v>
      </c>
      <c r="B1914" s="4">
        <v>2372.93</v>
      </c>
      <c r="C1914" s="4"/>
      <c r="D1914" s="2"/>
      <c r="E1914" s="2"/>
    </row>
    <row r="1915" spans="1:5" ht="15">
      <c r="A1915" s="5">
        <v>42887</v>
      </c>
      <c r="B1915" s="4">
        <v>2398.66</v>
      </c>
      <c r="C1915" s="4">
        <v>35677.02</v>
      </c>
      <c r="D1915" s="2"/>
      <c r="E1915" s="2"/>
    </row>
    <row r="1916" spans="1:5" ht="15">
      <c r="A1916" s="5">
        <v>42917</v>
      </c>
      <c r="B1916" s="4">
        <v>2050.6</v>
      </c>
      <c r="C1916" s="4"/>
      <c r="D1916" s="2"/>
      <c r="E1916" s="2"/>
    </row>
    <row r="1917" spans="1:5" ht="15">
      <c r="A1917" s="5">
        <v>42948</v>
      </c>
      <c r="B1917" s="4">
        <v>2587.77</v>
      </c>
      <c r="C1917" s="4">
        <v>3952.25</v>
      </c>
      <c r="D1917" s="2"/>
      <c r="E1917" s="2"/>
    </row>
    <row r="1918" spans="1:5" ht="15">
      <c r="A1918" s="5">
        <v>42979</v>
      </c>
      <c r="B1918" s="4">
        <v>2299.31</v>
      </c>
      <c r="C1918" s="4"/>
      <c r="D1918" s="2"/>
      <c r="E1918" s="2"/>
    </row>
    <row r="1919" spans="1:5" ht="15">
      <c r="A1919" s="5">
        <v>43009</v>
      </c>
      <c r="B1919" s="4">
        <v>2317.9</v>
      </c>
      <c r="C1919" s="4"/>
      <c r="D1919" s="2"/>
      <c r="E1919" s="2"/>
    </row>
    <row r="1920" spans="1:5" ht="15">
      <c r="A1920" s="5">
        <v>43040</v>
      </c>
      <c r="B1920" s="4">
        <v>2298.73</v>
      </c>
      <c r="C1920" s="4"/>
      <c r="D1920" s="2"/>
      <c r="E1920" s="2"/>
    </row>
    <row r="1921" spans="1:5" ht="15">
      <c r="A1921" s="5">
        <v>43070</v>
      </c>
      <c r="B1921" s="4">
        <v>2298.68</v>
      </c>
      <c r="C1921" s="4"/>
      <c r="D1921" s="2"/>
      <c r="E1921" s="2"/>
    </row>
    <row r="1922" spans="1:5" ht="15">
      <c r="A1922" s="5" t="s">
        <v>153</v>
      </c>
      <c r="B1922" s="4">
        <f>SUM(B1910:B1921)</f>
        <v>29689.81</v>
      </c>
      <c r="C1922" s="4"/>
      <c r="D1922" s="2"/>
      <c r="E1922" s="2"/>
    </row>
    <row r="1923" spans="1:5" ht="15">
      <c r="A1923" s="5" t="s">
        <v>2</v>
      </c>
      <c r="B1923" s="4">
        <f>SUM(B1909:B1921)</f>
        <v>134606.84</v>
      </c>
      <c r="C1923" s="4">
        <f>SUM(C1910:C1921)</f>
        <v>42884.5</v>
      </c>
      <c r="D1923" s="2"/>
      <c r="E1923" s="2"/>
    </row>
    <row r="1924" spans="1:5" ht="15">
      <c r="A1924" s="5"/>
      <c r="B1924" s="4"/>
      <c r="C1924" s="10">
        <f>B1923-C1923</f>
        <v>91722.34</v>
      </c>
      <c r="D1924" s="2"/>
      <c r="E1924" s="2"/>
    </row>
    <row r="1925" spans="4:5" ht="15">
      <c r="D1925" s="2"/>
      <c r="E1925" s="2"/>
    </row>
    <row r="1926" spans="4:5" ht="15">
      <c r="D1926" s="2"/>
      <c r="E1926" s="2"/>
    </row>
    <row r="1927" ht="15">
      <c r="A1927" s="7" t="s">
        <v>151</v>
      </c>
    </row>
    <row r="1957" spans="1:5" ht="15">
      <c r="A1957" s="6" t="s">
        <v>118</v>
      </c>
      <c r="B1957" s="3"/>
      <c r="C1957" s="3"/>
      <c r="D1957" s="3"/>
      <c r="E1957" s="3"/>
    </row>
    <row r="1958" spans="4:5" ht="15">
      <c r="D1958" s="2"/>
      <c r="E1958" s="2"/>
    </row>
    <row r="1959" spans="1:5" ht="15">
      <c r="A1959" s="1"/>
      <c r="B1959" s="1" t="s">
        <v>0</v>
      </c>
      <c r="C1959" s="1" t="s">
        <v>1</v>
      </c>
      <c r="D1959" s="2"/>
      <c r="E1959" s="2"/>
    </row>
    <row r="1960" spans="1:5" ht="15">
      <c r="A1960" s="1" t="s">
        <v>79</v>
      </c>
      <c r="B1960" s="4">
        <v>134820.9</v>
      </c>
      <c r="C1960" s="4"/>
      <c r="D1960" s="2"/>
      <c r="E1960" s="2"/>
    </row>
    <row r="1961" spans="1:5" ht="15">
      <c r="A1961" s="5">
        <v>42736</v>
      </c>
      <c r="B1961" s="4">
        <v>3845.92</v>
      </c>
      <c r="C1961" s="4"/>
      <c r="D1961" s="2"/>
      <c r="E1961" s="2"/>
    </row>
    <row r="1962" spans="1:5" ht="15">
      <c r="A1962" s="5">
        <v>42767</v>
      </c>
      <c r="B1962" s="4">
        <v>3901.54</v>
      </c>
      <c r="C1962" s="4"/>
      <c r="D1962" s="2"/>
      <c r="E1962" s="2"/>
    </row>
    <row r="1963" spans="1:5" ht="15">
      <c r="A1963" s="5">
        <v>42795</v>
      </c>
      <c r="B1963" s="4">
        <v>3983.47</v>
      </c>
      <c r="C1963" s="4"/>
      <c r="D1963" s="2"/>
      <c r="E1963" s="2"/>
    </row>
    <row r="1964" spans="1:5" ht="15">
      <c r="A1964" s="5">
        <v>42826</v>
      </c>
      <c r="B1964" s="4">
        <v>3825.34</v>
      </c>
      <c r="C1964" s="4"/>
      <c r="D1964" s="2"/>
      <c r="E1964" s="2"/>
    </row>
    <row r="1965" spans="1:5" ht="15">
      <c r="A1965" s="5">
        <v>42856</v>
      </c>
      <c r="B1965" s="4">
        <v>3435.91</v>
      </c>
      <c r="C1965" s="4"/>
      <c r="D1965" s="2"/>
      <c r="E1965" s="2"/>
    </row>
    <row r="1966" spans="1:5" ht="15">
      <c r="A1966" s="5">
        <v>42887</v>
      </c>
      <c r="B1966" s="4">
        <v>3566.56</v>
      </c>
      <c r="C1966" s="4"/>
      <c r="D1966" s="2"/>
      <c r="E1966" s="2"/>
    </row>
    <row r="1967" spans="1:5" ht="15">
      <c r="A1967" s="5">
        <v>42917</v>
      </c>
      <c r="B1967" s="4">
        <v>3764.1</v>
      </c>
      <c r="C1967" s="4"/>
      <c r="D1967" s="2"/>
      <c r="E1967" s="2"/>
    </row>
    <row r="1968" spans="1:5" ht="15">
      <c r="A1968" s="5">
        <v>42948</v>
      </c>
      <c r="B1968" s="4">
        <v>3475.31</v>
      </c>
      <c r="C1968" s="4"/>
      <c r="D1968" s="2"/>
      <c r="E1968" s="2"/>
    </row>
    <row r="1969" spans="1:5" ht="15">
      <c r="A1969" s="5">
        <v>42979</v>
      </c>
      <c r="B1969" s="4">
        <v>3278.38</v>
      </c>
      <c r="C1969" s="4"/>
      <c r="D1969" s="2"/>
      <c r="E1969" s="2"/>
    </row>
    <row r="1970" spans="1:5" ht="15">
      <c r="A1970" s="5">
        <v>43009</v>
      </c>
      <c r="B1970" s="4">
        <v>3775.44</v>
      </c>
      <c r="C1970" s="4"/>
      <c r="D1970" s="2"/>
      <c r="E1970" s="2"/>
    </row>
    <row r="1971" spans="1:5" ht="15">
      <c r="A1971" s="5">
        <v>43040</v>
      </c>
      <c r="B1971" s="4">
        <v>4080.64</v>
      </c>
      <c r="C1971" s="4"/>
      <c r="D1971" s="2"/>
      <c r="E1971" s="2"/>
    </row>
    <row r="1972" spans="1:5" ht="15">
      <c r="A1972" s="5">
        <v>43070</v>
      </c>
      <c r="B1972" s="4">
        <v>3707.02</v>
      </c>
      <c r="C1972" s="4"/>
      <c r="D1972" s="2"/>
      <c r="E1972" s="2"/>
    </row>
    <row r="1973" spans="1:5" ht="15">
      <c r="A1973" s="5" t="s">
        <v>153</v>
      </c>
      <c r="B1973" s="4">
        <f>SUM(B1961:B1972)</f>
        <v>44639.63</v>
      </c>
      <c r="C1973" s="4"/>
      <c r="D1973" s="2"/>
      <c r="E1973" s="2"/>
    </row>
    <row r="1974" spans="1:5" ht="15">
      <c r="A1974" s="5" t="s">
        <v>2</v>
      </c>
      <c r="B1974" s="4">
        <f>SUM(B1960:B1972)</f>
        <v>179460.53000000003</v>
      </c>
      <c r="C1974" s="4">
        <f>SUM(C1961:C1972)</f>
        <v>0</v>
      </c>
      <c r="D1974" s="2"/>
      <c r="E1974" s="2"/>
    </row>
    <row r="1975" spans="1:5" ht="15">
      <c r="A1975" s="5"/>
      <c r="B1975" s="4"/>
      <c r="C1975" s="10">
        <f>B1974-C1974</f>
        <v>179460.53000000003</v>
      </c>
      <c r="D1975" s="2"/>
      <c r="E1975" s="2"/>
    </row>
    <row r="1976" spans="4:5" ht="15">
      <c r="D1976" s="2"/>
      <c r="E1976" s="2"/>
    </row>
    <row r="1977" spans="4:5" ht="15">
      <c r="D1977" s="2"/>
      <c r="E1977" s="2"/>
    </row>
    <row r="1978" ht="15">
      <c r="A1978" s="7" t="s">
        <v>151</v>
      </c>
    </row>
    <row r="2008" spans="1:5" ht="15">
      <c r="A2008" s="6" t="s">
        <v>119</v>
      </c>
      <c r="B2008" s="3"/>
      <c r="C2008" s="3"/>
      <c r="D2008" s="3"/>
      <c r="E2008" s="3"/>
    </row>
    <row r="2009" spans="4:5" ht="15">
      <c r="D2009" s="2"/>
      <c r="E2009" s="2"/>
    </row>
    <row r="2010" spans="1:5" ht="15">
      <c r="A2010" s="1"/>
      <c r="B2010" s="1" t="s">
        <v>0</v>
      </c>
      <c r="C2010" s="1" t="s">
        <v>1</v>
      </c>
      <c r="D2010" s="2"/>
      <c r="E2010" s="2"/>
    </row>
    <row r="2011" spans="1:5" ht="15">
      <c r="A2011" s="1" t="s">
        <v>79</v>
      </c>
      <c r="B2011" s="4">
        <v>27152.37</v>
      </c>
      <c r="C2011" s="4"/>
      <c r="D2011" s="2"/>
      <c r="E2011" s="2"/>
    </row>
    <row r="2012" spans="1:5" ht="15">
      <c r="A2012" s="5">
        <v>42736</v>
      </c>
      <c r="B2012" s="4">
        <v>239.71</v>
      </c>
      <c r="C2012" s="4"/>
      <c r="D2012" s="2"/>
      <c r="E2012" s="2"/>
    </row>
    <row r="2013" spans="1:5" ht="15">
      <c r="A2013" s="5">
        <v>42767</v>
      </c>
      <c r="B2013" s="4">
        <v>214.15</v>
      </c>
      <c r="C2013" s="4"/>
      <c r="D2013" s="2"/>
      <c r="E2013" s="2"/>
    </row>
    <row r="2014" spans="1:5" ht="15">
      <c r="A2014" s="5">
        <v>42795</v>
      </c>
      <c r="B2014" s="4">
        <v>167.81</v>
      </c>
      <c r="C2014" s="4"/>
      <c r="D2014" s="2"/>
      <c r="E2014" s="2"/>
    </row>
    <row r="2015" spans="1:5" ht="15">
      <c r="A2015" s="5">
        <v>42826</v>
      </c>
      <c r="B2015" s="4">
        <v>427.14</v>
      </c>
      <c r="C2015" s="4"/>
      <c r="D2015" s="2"/>
      <c r="E2015" s="2"/>
    </row>
    <row r="2016" spans="1:5" ht="15">
      <c r="A2016" s="5">
        <v>42856</v>
      </c>
      <c r="B2016" s="4">
        <v>273.86</v>
      </c>
      <c r="C2016" s="4"/>
      <c r="D2016" s="2"/>
      <c r="E2016" s="2"/>
    </row>
    <row r="2017" spans="1:5" ht="15">
      <c r="A2017" s="5">
        <v>42887</v>
      </c>
      <c r="B2017" s="4">
        <v>279.61</v>
      </c>
      <c r="C2017" s="4"/>
      <c r="D2017" s="2"/>
      <c r="E2017" s="2"/>
    </row>
    <row r="2018" spans="1:5" ht="15">
      <c r="A2018" s="5">
        <v>42917</v>
      </c>
      <c r="B2018" s="4">
        <v>577.5</v>
      </c>
      <c r="C2018" s="4"/>
      <c r="D2018" s="2"/>
      <c r="E2018" s="2"/>
    </row>
    <row r="2019" spans="1:5" ht="15">
      <c r="A2019" s="5">
        <v>42948</v>
      </c>
      <c r="B2019" s="4">
        <v>143.26</v>
      </c>
      <c r="C2019" s="4"/>
      <c r="D2019" s="2"/>
      <c r="E2019" s="2"/>
    </row>
    <row r="2020" spans="1:5" ht="15">
      <c r="A2020" s="5">
        <v>42979</v>
      </c>
      <c r="B2020" s="4">
        <v>302.81</v>
      </c>
      <c r="C2020" s="4"/>
      <c r="D2020" s="2"/>
      <c r="E2020" s="2"/>
    </row>
    <row r="2021" spans="1:5" ht="15">
      <c r="A2021" s="5">
        <v>43009</v>
      </c>
      <c r="B2021" s="4">
        <v>339.04</v>
      </c>
      <c r="C2021" s="4"/>
      <c r="D2021" s="2"/>
      <c r="E2021" s="2"/>
    </row>
    <row r="2022" spans="1:5" ht="15">
      <c r="A2022" s="5">
        <v>43040</v>
      </c>
      <c r="B2022" s="4">
        <v>214.15</v>
      </c>
      <c r="C2022" s="4"/>
      <c r="D2022" s="2"/>
      <c r="E2022" s="2"/>
    </row>
    <row r="2023" spans="1:5" ht="15">
      <c r="A2023" s="5">
        <v>43070</v>
      </c>
      <c r="B2023" s="4">
        <v>344.43</v>
      </c>
      <c r="C2023" s="4"/>
      <c r="D2023" s="2"/>
      <c r="E2023" s="2"/>
    </row>
    <row r="2024" spans="1:5" ht="15">
      <c r="A2024" s="5" t="s">
        <v>153</v>
      </c>
      <c r="B2024" s="4">
        <f>SUM(B2012:B2023)</f>
        <v>3523.47</v>
      </c>
      <c r="C2024" s="4"/>
      <c r="D2024" s="2"/>
      <c r="E2024" s="2"/>
    </row>
    <row r="2025" spans="1:5" ht="15">
      <c r="A2025" s="5" t="s">
        <v>2</v>
      </c>
      <c r="B2025" s="4">
        <f>SUM(B2011:B2023)</f>
        <v>30675.840000000004</v>
      </c>
      <c r="C2025" s="4">
        <f>SUM(C2012:C2021)</f>
        <v>0</v>
      </c>
      <c r="D2025" s="2"/>
      <c r="E2025" s="2"/>
    </row>
    <row r="2026" spans="1:5" ht="15">
      <c r="A2026" s="5"/>
      <c r="B2026" s="4"/>
      <c r="C2026" s="10">
        <f>B2025-C2025</f>
        <v>30675.840000000004</v>
      </c>
      <c r="D2026" s="2"/>
      <c r="E2026" s="2"/>
    </row>
    <row r="2027" spans="4:5" ht="15">
      <c r="D2027" s="2"/>
      <c r="E2027" s="2"/>
    </row>
    <row r="2028" spans="4:5" ht="15">
      <c r="D2028" s="2"/>
      <c r="E2028" s="2"/>
    </row>
    <row r="2029" ht="15">
      <c r="A2029" s="7" t="s">
        <v>151</v>
      </c>
    </row>
    <row r="2059" spans="1:5" ht="15">
      <c r="A2059" s="6" t="s">
        <v>120</v>
      </c>
      <c r="B2059" s="3"/>
      <c r="C2059" s="3"/>
      <c r="D2059" s="3"/>
      <c r="E2059" s="3"/>
    </row>
    <row r="2060" spans="4:5" ht="15">
      <c r="D2060" s="2"/>
      <c r="E2060" s="2"/>
    </row>
    <row r="2061" spans="1:5" ht="15">
      <c r="A2061" s="1"/>
      <c r="B2061" s="1" t="s">
        <v>0</v>
      </c>
      <c r="C2061" s="1" t="s">
        <v>1</v>
      </c>
      <c r="D2061" s="2"/>
      <c r="E2061" s="2"/>
    </row>
    <row r="2062" spans="1:5" ht="15">
      <c r="A2062" s="1" t="s">
        <v>79</v>
      </c>
      <c r="B2062" s="4">
        <v>7274.94</v>
      </c>
      <c r="C2062" s="4"/>
      <c r="D2062" s="2"/>
      <c r="E2062" s="2"/>
    </row>
    <row r="2063" spans="1:5" ht="15">
      <c r="A2063" s="5">
        <v>42736</v>
      </c>
      <c r="B2063" s="4">
        <v>4552.09</v>
      </c>
      <c r="C2063" s="4"/>
      <c r="D2063" s="2"/>
      <c r="E2063" s="2"/>
    </row>
    <row r="2064" spans="1:5" ht="15">
      <c r="A2064" s="5">
        <v>42767</v>
      </c>
      <c r="B2064" s="4">
        <v>4368.79</v>
      </c>
      <c r="C2064" s="4">
        <v>1866.63</v>
      </c>
      <c r="D2064" s="2"/>
      <c r="E2064" s="2"/>
    </row>
    <row r="2065" spans="1:5" ht="15">
      <c r="A2065" s="5">
        <v>42795</v>
      </c>
      <c r="B2065" s="4">
        <v>4883.25</v>
      </c>
      <c r="C2065" s="4">
        <v>2483.43</v>
      </c>
      <c r="D2065" s="2"/>
      <c r="E2065" s="2"/>
    </row>
    <row r="2066" spans="1:5" ht="15">
      <c r="A2066" s="5">
        <v>42826</v>
      </c>
      <c r="B2066" s="4">
        <v>4531.45</v>
      </c>
      <c r="C2066" s="4"/>
      <c r="D2066" s="2"/>
      <c r="E2066" s="2"/>
    </row>
    <row r="2067" spans="1:5" ht="15">
      <c r="A2067" s="5">
        <v>42856</v>
      </c>
      <c r="B2067" s="4">
        <v>3893.58</v>
      </c>
      <c r="C2067" s="4"/>
      <c r="D2067" s="2"/>
      <c r="E2067" s="2"/>
    </row>
    <row r="2068" spans="1:5" ht="15">
      <c r="A2068" s="5">
        <v>42887</v>
      </c>
      <c r="B2068" s="4">
        <v>4645.19</v>
      </c>
      <c r="C2068" s="4">
        <v>7311.11</v>
      </c>
      <c r="D2068" s="2"/>
      <c r="E2068" s="2"/>
    </row>
    <row r="2069" spans="1:5" ht="15">
      <c r="A2069" s="5">
        <v>42917</v>
      </c>
      <c r="B2069" s="4">
        <v>4933.15</v>
      </c>
      <c r="C2069" s="4"/>
      <c r="D2069" s="2"/>
      <c r="E2069" s="2"/>
    </row>
    <row r="2070" spans="1:5" ht="15">
      <c r="A2070" s="5">
        <v>42948</v>
      </c>
      <c r="B2070" s="4">
        <v>5454.48</v>
      </c>
      <c r="C2070" s="4">
        <v>814.83</v>
      </c>
      <c r="D2070" s="2"/>
      <c r="E2070" s="2"/>
    </row>
    <row r="2071" spans="1:5" ht="15">
      <c r="A2071" s="5">
        <v>42979</v>
      </c>
      <c r="B2071" s="4">
        <v>4555.93</v>
      </c>
      <c r="C2071" s="4"/>
      <c r="D2071" s="2"/>
      <c r="E2071" s="2"/>
    </row>
    <row r="2072" spans="1:5" ht="15">
      <c r="A2072" s="5">
        <v>43009</v>
      </c>
      <c r="B2072" s="4">
        <v>4323.71</v>
      </c>
      <c r="C2072" s="4"/>
      <c r="D2072" s="2"/>
      <c r="E2072" s="2"/>
    </row>
    <row r="2073" spans="1:5" ht="15">
      <c r="A2073" s="5">
        <v>43040</v>
      </c>
      <c r="B2073" s="4">
        <v>6568.58</v>
      </c>
      <c r="C2073" s="4"/>
      <c r="D2073" s="2"/>
      <c r="E2073" s="2"/>
    </row>
    <row r="2074" spans="1:5" ht="15">
      <c r="A2074" s="5">
        <v>43070</v>
      </c>
      <c r="B2074" s="4">
        <v>5015.02</v>
      </c>
      <c r="C2074" s="4">
        <v>408</v>
      </c>
      <c r="D2074" s="2"/>
      <c r="E2074" s="2"/>
    </row>
    <row r="2075" spans="1:5" ht="15">
      <c r="A2075" s="5" t="s">
        <v>153</v>
      </c>
      <c r="B2075" s="4">
        <f>SUM(B2063:B2074)</f>
        <v>57725.22</v>
      </c>
      <c r="C2075" s="4"/>
      <c r="D2075" s="2"/>
      <c r="E2075" s="2"/>
    </row>
    <row r="2076" spans="1:5" ht="15">
      <c r="A2076" s="5" t="s">
        <v>2</v>
      </c>
      <c r="B2076" s="4">
        <f>SUM(B2062:B2074)</f>
        <v>65000.16</v>
      </c>
      <c r="C2076" s="4">
        <f>SUM(C2064:C2074)</f>
        <v>12883.999999999998</v>
      </c>
      <c r="D2076" s="2"/>
      <c r="E2076" s="2"/>
    </row>
    <row r="2077" spans="1:5" ht="15">
      <c r="A2077" s="5"/>
      <c r="B2077" s="4"/>
      <c r="C2077" s="10">
        <f>B2076-C2076</f>
        <v>52116.16</v>
      </c>
      <c r="D2077" s="2"/>
      <c r="E2077" s="2"/>
    </row>
    <row r="2078" spans="4:5" ht="15">
      <c r="D2078" s="2"/>
      <c r="E2078" s="2"/>
    </row>
    <row r="2079" spans="4:5" ht="15">
      <c r="D2079" s="2"/>
      <c r="E2079" s="2"/>
    </row>
    <row r="2080" ht="15">
      <c r="A2080" s="7" t="s">
        <v>151</v>
      </c>
    </row>
    <row r="2110" spans="1:5" ht="15">
      <c r="A2110" s="6" t="s">
        <v>121</v>
      </c>
      <c r="B2110" s="3"/>
      <c r="C2110" s="3"/>
      <c r="D2110" s="3"/>
      <c r="E2110" s="3"/>
    </row>
    <row r="2111" spans="4:5" ht="15">
      <c r="D2111" s="2"/>
      <c r="E2111" s="2"/>
    </row>
    <row r="2112" spans="1:5" ht="15">
      <c r="A2112" s="1"/>
      <c r="B2112" s="1" t="s">
        <v>0</v>
      </c>
      <c r="C2112" s="1" t="s">
        <v>1</v>
      </c>
      <c r="D2112" s="2"/>
      <c r="E2112" s="2"/>
    </row>
    <row r="2113" spans="1:5" ht="15">
      <c r="A2113" s="1" t="s">
        <v>79</v>
      </c>
      <c r="B2113" s="4">
        <v>67772.06</v>
      </c>
      <c r="C2113" s="4"/>
      <c r="D2113" s="2"/>
      <c r="E2113" s="2"/>
    </row>
    <row r="2114" spans="1:5" ht="15">
      <c r="A2114" s="5">
        <v>42736</v>
      </c>
      <c r="B2114" s="4">
        <v>2173.43</v>
      </c>
      <c r="C2114" s="4"/>
      <c r="D2114" s="2"/>
      <c r="E2114" s="2"/>
    </row>
    <row r="2115" spans="1:5" ht="15">
      <c r="A2115" s="5">
        <v>42767</v>
      </c>
      <c r="B2115" s="4">
        <v>2464.66</v>
      </c>
      <c r="C2115" s="4"/>
      <c r="D2115" s="2"/>
      <c r="E2115" s="2"/>
    </row>
    <row r="2116" spans="1:5" ht="15">
      <c r="A2116" s="5">
        <v>42795</v>
      </c>
      <c r="B2116" s="4">
        <v>2205.3</v>
      </c>
      <c r="C2116" s="4"/>
      <c r="D2116" s="2"/>
      <c r="E2116" s="2"/>
    </row>
    <row r="2117" spans="1:5" ht="15">
      <c r="A2117" s="5">
        <v>42826</v>
      </c>
      <c r="B2117" s="4">
        <v>2260.86</v>
      </c>
      <c r="C2117" s="4"/>
      <c r="D2117" s="2"/>
      <c r="E2117" s="2"/>
    </row>
    <row r="2118" spans="1:5" ht="15">
      <c r="A2118" s="5">
        <v>42856</v>
      </c>
      <c r="B2118" s="4">
        <v>2217.25</v>
      </c>
      <c r="C2118" s="4">
        <v>503.99</v>
      </c>
      <c r="D2118" s="2"/>
      <c r="E2118" s="2"/>
    </row>
    <row r="2119" spans="1:5" ht="15">
      <c r="A2119" s="5">
        <v>42887</v>
      </c>
      <c r="B2119" s="4">
        <v>2605.17</v>
      </c>
      <c r="C2119" s="4"/>
      <c r="D2119" s="2"/>
      <c r="E2119" s="2"/>
    </row>
    <row r="2120" spans="1:5" ht="15">
      <c r="A2120" s="5">
        <v>42917</v>
      </c>
      <c r="B2120" s="4">
        <v>2099.89</v>
      </c>
      <c r="C2120" s="4"/>
      <c r="D2120" s="2"/>
      <c r="E2120" s="2"/>
    </row>
    <row r="2121" spans="1:5" ht="15">
      <c r="A2121" s="5">
        <v>42948</v>
      </c>
      <c r="B2121" s="4">
        <v>2472.59</v>
      </c>
      <c r="C2121" s="4"/>
      <c r="D2121" s="2"/>
      <c r="E2121" s="2"/>
    </row>
    <row r="2122" spans="1:5" ht="15">
      <c r="A2122" s="5">
        <v>42979</v>
      </c>
      <c r="B2122" s="4">
        <v>2163.29</v>
      </c>
      <c r="C2122" s="4"/>
      <c r="D2122" s="2"/>
      <c r="E2122" s="2"/>
    </row>
    <row r="2123" spans="1:5" ht="15">
      <c r="A2123" s="5">
        <v>43009</v>
      </c>
      <c r="B2123" s="4">
        <v>3667.14</v>
      </c>
      <c r="C2123" s="4"/>
      <c r="D2123" s="2"/>
      <c r="E2123" s="2"/>
    </row>
    <row r="2124" spans="1:5" ht="15">
      <c r="A2124" s="5">
        <v>43040</v>
      </c>
      <c r="B2124" s="4">
        <v>2671.18</v>
      </c>
      <c r="C2124" s="4"/>
      <c r="D2124" s="2"/>
      <c r="E2124" s="2"/>
    </row>
    <row r="2125" spans="1:5" ht="15">
      <c r="A2125" s="5">
        <v>43070</v>
      </c>
      <c r="B2125" s="4">
        <v>2816.05</v>
      </c>
      <c r="C2125" s="4">
        <v>4903.9</v>
      </c>
      <c r="D2125" s="2"/>
      <c r="E2125" s="2"/>
    </row>
    <row r="2126" spans="1:5" ht="15">
      <c r="A2126" s="5" t="s">
        <v>153</v>
      </c>
      <c r="B2126" s="4">
        <f>SUM(B2114:B2125)</f>
        <v>29816.81</v>
      </c>
      <c r="C2126" s="4"/>
      <c r="D2126" s="2"/>
      <c r="E2126" s="2"/>
    </row>
    <row r="2127" spans="1:5" ht="15">
      <c r="A2127" s="5" t="s">
        <v>2</v>
      </c>
      <c r="B2127" s="4">
        <f>SUM(B2113:B2125)</f>
        <v>97588.86999999998</v>
      </c>
      <c r="C2127" s="4">
        <f>SUM(C2114:C2125)</f>
        <v>5407.889999999999</v>
      </c>
      <c r="D2127" s="2"/>
      <c r="E2127" s="2"/>
    </row>
    <row r="2128" spans="1:5" ht="15">
      <c r="A2128" s="5"/>
      <c r="B2128" s="4"/>
      <c r="C2128" s="10">
        <f>B2127-C2127</f>
        <v>92180.97999999998</v>
      </c>
      <c r="D2128" s="2"/>
      <c r="E2128" s="2"/>
    </row>
    <row r="2129" spans="4:5" ht="15">
      <c r="D2129" s="2"/>
      <c r="E2129" s="2"/>
    </row>
    <row r="2130" spans="4:5" ht="15">
      <c r="D2130" s="2"/>
      <c r="E2130" s="2"/>
    </row>
    <row r="2131" ht="15">
      <c r="A2131" s="7" t="s">
        <v>151</v>
      </c>
    </row>
    <row r="2161" spans="1:5" ht="15">
      <c r="A2161" s="6" t="s">
        <v>122</v>
      </c>
      <c r="B2161" s="3"/>
      <c r="C2161" s="3"/>
      <c r="D2161" s="3"/>
      <c r="E2161" s="3"/>
    </row>
    <row r="2162" spans="4:5" ht="15">
      <c r="D2162" s="2"/>
      <c r="E2162" s="2"/>
    </row>
    <row r="2163" spans="1:5" ht="15">
      <c r="A2163" s="1"/>
      <c r="B2163" s="1" t="s">
        <v>0</v>
      </c>
      <c r="C2163" s="1" t="s">
        <v>1</v>
      </c>
      <c r="D2163" s="2"/>
      <c r="E2163" s="2"/>
    </row>
    <row r="2164" spans="1:5" ht="15">
      <c r="A2164" s="1" t="s">
        <v>79</v>
      </c>
      <c r="B2164" s="4">
        <v>53967.32</v>
      </c>
      <c r="C2164" s="4"/>
      <c r="D2164" s="2"/>
      <c r="E2164" s="2"/>
    </row>
    <row r="2165" spans="1:5" ht="15">
      <c r="A2165" s="5">
        <v>42736</v>
      </c>
      <c r="B2165" s="4">
        <v>5197.28</v>
      </c>
      <c r="C2165" s="4"/>
      <c r="D2165" s="2"/>
      <c r="E2165" s="2"/>
    </row>
    <row r="2166" spans="1:5" ht="15">
      <c r="A2166" s="5">
        <v>42767</v>
      </c>
      <c r="B2166" s="4">
        <v>5932.95</v>
      </c>
      <c r="C2166" s="4">
        <v>2110.19</v>
      </c>
      <c r="D2166" s="2"/>
      <c r="E2166" s="2"/>
    </row>
    <row r="2167" spans="1:5" ht="15">
      <c r="A2167" s="5">
        <v>42795</v>
      </c>
      <c r="B2167" s="4">
        <v>5111.01</v>
      </c>
      <c r="C2167" s="4"/>
      <c r="D2167" s="2"/>
      <c r="E2167" s="2"/>
    </row>
    <row r="2168" spans="1:5" ht="15">
      <c r="A2168" s="5">
        <v>42826</v>
      </c>
      <c r="B2168" s="4">
        <v>4746.01</v>
      </c>
      <c r="C2168" s="4"/>
      <c r="D2168" s="2"/>
      <c r="E2168" s="2"/>
    </row>
    <row r="2169" spans="1:5" ht="15">
      <c r="A2169" s="5">
        <v>42856</v>
      </c>
      <c r="B2169" s="4">
        <v>5069</v>
      </c>
      <c r="C2169" s="4"/>
      <c r="D2169" s="2"/>
      <c r="E2169" s="2"/>
    </row>
    <row r="2170" spans="1:5" ht="15">
      <c r="A2170" s="5">
        <v>42887</v>
      </c>
      <c r="B2170" s="4">
        <v>5825.81</v>
      </c>
      <c r="C2170" s="4"/>
      <c r="D2170" s="2"/>
      <c r="E2170" s="2"/>
    </row>
    <row r="2171" spans="1:5" ht="15">
      <c r="A2171" s="5">
        <v>42917</v>
      </c>
      <c r="B2171" s="4">
        <v>4865.96</v>
      </c>
      <c r="C2171" s="4"/>
      <c r="D2171" s="2"/>
      <c r="E2171" s="2"/>
    </row>
    <row r="2172" spans="1:5" ht="15">
      <c r="A2172" s="5">
        <v>42948</v>
      </c>
      <c r="B2172" s="4">
        <v>5958.32</v>
      </c>
      <c r="C2172" s="4"/>
      <c r="D2172" s="2"/>
      <c r="E2172" s="2"/>
    </row>
    <row r="2173" spans="1:5" ht="15">
      <c r="A2173" s="5">
        <v>42979</v>
      </c>
      <c r="B2173" s="4">
        <v>5193.9</v>
      </c>
      <c r="C2173" s="4">
        <v>1801.83</v>
      </c>
      <c r="D2173" s="2"/>
      <c r="E2173" s="2"/>
    </row>
    <row r="2174" spans="1:5" ht="15">
      <c r="A2174" s="5">
        <v>43009</v>
      </c>
      <c r="B2174" s="4">
        <v>5737.29</v>
      </c>
      <c r="C2174" s="4">
        <v>7733.33</v>
      </c>
      <c r="D2174" s="2"/>
      <c r="E2174" s="2"/>
    </row>
    <row r="2175" spans="1:5" ht="15">
      <c r="A2175" s="5">
        <v>43040</v>
      </c>
      <c r="B2175" s="4">
        <v>13091.55</v>
      </c>
      <c r="C2175" s="4"/>
      <c r="D2175" s="2"/>
      <c r="E2175" s="2"/>
    </row>
    <row r="2176" spans="1:5" ht="15">
      <c r="A2176" s="5">
        <v>43070</v>
      </c>
      <c r="B2176" s="4">
        <v>6240.53</v>
      </c>
      <c r="C2176" s="4">
        <v>8402.68</v>
      </c>
      <c r="D2176" s="2"/>
      <c r="E2176" s="2"/>
    </row>
    <row r="2177" spans="1:5" ht="15">
      <c r="A2177" s="5" t="s">
        <v>153</v>
      </c>
      <c r="B2177" s="4">
        <f>SUM(B2165:B2176)</f>
        <v>72969.61</v>
      </c>
      <c r="C2177" s="4"/>
      <c r="D2177" s="2"/>
      <c r="E2177" s="2"/>
    </row>
    <row r="2178" spans="1:5" ht="15">
      <c r="A2178" s="5" t="s">
        <v>2</v>
      </c>
      <c r="B2178" s="4">
        <f>SUM(B2164:B2176)</f>
        <v>126936.93</v>
      </c>
      <c r="C2178" s="4">
        <f>SUM(C2165:C2176)</f>
        <v>20048.03</v>
      </c>
      <c r="D2178" s="2"/>
      <c r="E2178" s="2"/>
    </row>
    <row r="2179" spans="1:5" ht="15">
      <c r="A2179" s="5"/>
      <c r="B2179" s="4"/>
      <c r="C2179" s="10">
        <f>B2178-C2178</f>
        <v>106888.9</v>
      </c>
      <c r="D2179" s="2"/>
      <c r="E2179" s="2"/>
    </row>
    <row r="2180" spans="4:5" ht="15">
      <c r="D2180" s="2"/>
      <c r="E2180" s="2"/>
    </row>
    <row r="2181" spans="4:5" ht="15">
      <c r="D2181" s="2"/>
      <c r="E2181" s="2"/>
    </row>
    <row r="2182" ht="15">
      <c r="A2182" s="7" t="s">
        <v>151</v>
      </c>
    </row>
    <row r="2212" spans="1:5" ht="15">
      <c r="A2212" s="6" t="s">
        <v>123</v>
      </c>
      <c r="B2212" s="3"/>
      <c r="C2212" s="3"/>
      <c r="D2212" s="3"/>
      <c r="E2212" s="3"/>
    </row>
    <row r="2213" spans="4:5" ht="15">
      <c r="D2213" s="2"/>
      <c r="E2213" s="2"/>
    </row>
    <row r="2214" spans="1:5" ht="15">
      <c r="A2214" s="1"/>
      <c r="B2214" s="1" t="s">
        <v>0</v>
      </c>
      <c r="C2214" s="1" t="s">
        <v>1</v>
      </c>
      <c r="D2214" s="2"/>
      <c r="E2214" s="2"/>
    </row>
    <row r="2215" spans="1:5" ht="15">
      <c r="A2215" s="1" t="s">
        <v>79</v>
      </c>
      <c r="B2215" s="4">
        <v>168944.65</v>
      </c>
      <c r="C2215" s="4"/>
      <c r="D2215" s="2"/>
      <c r="E2215" s="2"/>
    </row>
    <row r="2216" spans="1:5" ht="15">
      <c r="A2216" s="5">
        <v>42736</v>
      </c>
      <c r="B2216" s="4">
        <v>6197.83</v>
      </c>
      <c r="C2216" s="4"/>
      <c r="D2216" s="2"/>
      <c r="E2216" s="2"/>
    </row>
    <row r="2217" spans="1:5" ht="15">
      <c r="A2217" s="5">
        <v>42767</v>
      </c>
      <c r="B2217" s="4">
        <v>5833.75</v>
      </c>
      <c r="C2217" s="4"/>
      <c r="D2217" s="2"/>
      <c r="E2217" s="2"/>
    </row>
    <row r="2218" spans="1:5" ht="15">
      <c r="A2218" s="5">
        <v>42795</v>
      </c>
      <c r="B2218" s="4">
        <v>5516.48</v>
      </c>
      <c r="C2218" s="4">
        <v>1295.46</v>
      </c>
      <c r="D2218" s="2"/>
      <c r="E2218" s="2"/>
    </row>
    <row r="2219" spans="1:5" ht="15">
      <c r="A2219" s="5">
        <v>42826</v>
      </c>
      <c r="B2219" s="4">
        <v>6094.7</v>
      </c>
      <c r="C2219" s="4"/>
      <c r="D2219" s="2"/>
      <c r="E2219" s="2"/>
    </row>
    <row r="2220" spans="1:5" ht="15">
      <c r="A2220" s="5">
        <v>42856</v>
      </c>
      <c r="B2220" s="4">
        <v>6555.57</v>
      </c>
      <c r="C2220" s="4"/>
      <c r="D2220" s="2"/>
      <c r="E2220" s="2"/>
    </row>
    <row r="2221" spans="1:5" ht="15">
      <c r="A2221" s="5">
        <v>42887</v>
      </c>
      <c r="B2221" s="4">
        <v>7895.64</v>
      </c>
      <c r="C2221" s="4"/>
      <c r="D2221" s="2"/>
      <c r="E2221" s="2"/>
    </row>
    <row r="2222" spans="1:5" ht="15">
      <c r="A2222" s="5">
        <v>42917</v>
      </c>
      <c r="B2222" s="4">
        <v>5849.28</v>
      </c>
      <c r="C2222" s="4">
        <f>4214.02+15677.4</f>
        <v>19891.42</v>
      </c>
      <c r="D2222" s="2"/>
      <c r="E2222" s="2"/>
    </row>
    <row r="2223" spans="1:5" ht="15">
      <c r="A2223" s="5">
        <v>42948</v>
      </c>
      <c r="B2223" s="4">
        <v>21014.4</v>
      </c>
      <c r="C2223" s="4"/>
      <c r="D2223" s="2"/>
      <c r="E2223" s="2"/>
    </row>
    <row r="2224" spans="1:5" ht="15">
      <c r="A2224" s="5">
        <v>42979</v>
      </c>
      <c r="B2224" s="4">
        <v>17658.99</v>
      </c>
      <c r="C2224" s="4">
        <v>4910.38</v>
      </c>
      <c r="D2224" s="2"/>
      <c r="E2224" s="2"/>
    </row>
    <row r="2225" spans="1:5" ht="15">
      <c r="A2225" s="5">
        <v>43009</v>
      </c>
      <c r="B2225" s="4">
        <v>20982.62</v>
      </c>
      <c r="C2225" s="4">
        <v>230800</v>
      </c>
      <c r="D2225" s="2"/>
      <c r="E2225" s="2"/>
    </row>
    <row r="2226" spans="1:5" ht="15">
      <c r="A2226" s="5">
        <v>43040</v>
      </c>
      <c r="B2226" s="4">
        <v>18947.02</v>
      </c>
      <c r="C2226" s="4">
        <v>9439.25</v>
      </c>
      <c r="D2226" s="2"/>
      <c r="E2226" s="2"/>
    </row>
    <row r="2227" spans="1:5" ht="15">
      <c r="A2227" s="5">
        <v>43070</v>
      </c>
      <c r="B2227" s="4">
        <v>19107.83</v>
      </c>
      <c r="C2227" s="4"/>
      <c r="D2227" s="2"/>
      <c r="E2227" s="2"/>
    </row>
    <row r="2228" spans="1:5" ht="15">
      <c r="A2228" s="5" t="s">
        <v>153</v>
      </c>
      <c r="B2228" s="4">
        <f>SUM(B2216:B2227)</f>
        <v>141654.11</v>
      </c>
      <c r="C2228" s="4"/>
      <c r="D2228" s="2"/>
      <c r="E2228" s="2"/>
    </row>
    <row r="2229" spans="1:5" ht="15">
      <c r="A2229" s="5" t="s">
        <v>2</v>
      </c>
      <c r="B2229" s="4">
        <f>SUM(B2215:B2227)</f>
        <v>310598.76000000007</v>
      </c>
      <c r="C2229" s="4">
        <f>SUM(C2217:C2227)</f>
        <v>266336.51</v>
      </c>
      <c r="D2229" s="2"/>
      <c r="E2229" s="2"/>
    </row>
    <row r="2230" spans="1:5" ht="15">
      <c r="A2230" s="5"/>
      <c r="B2230" s="4"/>
      <c r="C2230" s="10">
        <f>B2229-C2229</f>
        <v>44262.25000000006</v>
      </c>
      <c r="D2230" s="2"/>
      <c r="E2230" s="2"/>
    </row>
    <row r="2231" spans="4:5" ht="15">
      <c r="D2231" s="2"/>
      <c r="E2231" s="2"/>
    </row>
    <row r="2232" spans="4:5" ht="15">
      <c r="D2232" s="2"/>
      <c r="E2232" s="2"/>
    </row>
    <row r="2233" ht="15">
      <c r="A2233" s="7" t="s">
        <v>151</v>
      </c>
    </row>
    <row r="2263" spans="1:5" ht="15">
      <c r="A2263" s="6" t="s">
        <v>124</v>
      </c>
      <c r="B2263" s="3"/>
      <c r="C2263" s="3"/>
      <c r="D2263" s="3"/>
      <c r="E2263" s="3"/>
    </row>
    <row r="2264" spans="4:5" ht="15">
      <c r="D2264" s="2"/>
      <c r="E2264" s="2"/>
    </row>
    <row r="2265" spans="1:5" ht="15">
      <c r="A2265" s="1"/>
      <c r="B2265" s="1" t="s">
        <v>0</v>
      </c>
      <c r="C2265" s="1" t="s">
        <v>1</v>
      </c>
      <c r="D2265" s="2"/>
      <c r="E2265" s="2"/>
    </row>
    <row r="2266" spans="1:5" ht="15">
      <c r="A2266" s="1" t="s">
        <v>79</v>
      </c>
      <c r="B2266" s="4">
        <v>214193.05</v>
      </c>
      <c r="C2266" s="4"/>
      <c r="D2266" s="2"/>
      <c r="E2266" s="2"/>
    </row>
    <row r="2267" spans="1:5" ht="15">
      <c r="A2267" s="5">
        <v>42736</v>
      </c>
      <c r="B2267" s="4">
        <v>7048.95</v>
      </c>
      <c r="C2267" s="4"/>
      <c r="D2267" s="2"/>
      <c r="E2267" s="2"/>
    </row>
    <row r="2268" spans="1:5" ht="15">
      <c r="A2268" s="5">
        <v>42767</v>
      </c>
      <c r="B2268" s="4">
        <v>6592.86</v>
      </c>
      <c r="C2268" s="4"/>
      <c r="D2268" s="2"/>
      <c r="E2268" s="2"/>
    </row>
    <row r="2269" spans="1:5" ht="15">
      <c r="A2269" s="5">
        <v>42795</v>
      </c>
      <c r="B2269" s="4">
        <v>5603.27</v>
      </c>
      <c r="C2269" s="4"/>
      <c r="D2269" s="2"/>
      <c r="E2269" s="2"/>
    </row>
    <row r="2270" spans="1:5" ht="15">
      <c r="A2270" s="5">
        <v>42826</v>
      </c>
      <c r="B2270" s="4">
        <v>7071.04</v>
      </c>
      <c r="C2270" s="4"/>
      <c r="D2270" s="2"/>
      <c r="E2270" s="2"/>
    </row>
    <row r="2271" spans="1:5" ht="15">
      <c r="A2271" s="5">
        <v>42856</v>
      </c>
      <c r="B2271" s="4">
        <v>8361.79</v>
      </c>
      <c r="C2271" s="4">
        <v>753.72</v>
      </c>
      <c r="D2271" s="2"/>
      <c r="E2271" s="2"/>
    </row>
    <row r="2272" spans="1:5" ht="15">
      <c r="A2272" s="5">
        <v>42887</v>
      </c>
      <c r="B2272" s="4">
        <v>6129.09</v>
      </c>
      <c r="C2272" s="4">
        <v>19800</v>
      </c>
      <c r="D2272" s="2"/>
      <c r="E2272" s="2"/>
    </row>
    <row r="2273" spans="1:5" ht="15">
      <c r="A2273" s="5">
        <v>42917</v>
      </c>
      <c r="B2273" s="4">
        <v>6296.59</v>
      </c>
      <c r="C2273" s="4"/>
      <c r="D2273" s="2"/>
      <c r="E2273" s="2"/>
    </row>
    <row r="2274" spans="1:5" ht="15">
      <c r="A2274" s="5">
        <v>42948</v>
      </c>
      <c r="B2274" s="4">
        <v>5860.73</v>
      </c>
      <c r="C2274" s="4"/>
      <c r="D2274" s="2"/>
      <c r="E2274" s="2"/>
    </row>
    <row r="2275" spans="1:5" ht="15">
      <c r="A2275" s="5">
        <v>42979</v>
      </c>
      <c r="B2275" s="4">
        <v>5400.94</v>
      </c>
      <c r="C2275" s="4"/>
      <c r="D2275" s="2"/>
      <c r="E2275" s="2"/>
    </row>
    <row r="2276" spans="1:5" ht="15">
      <c r="A2276" s="5">
        <v>43009</v>
      </c>
      <c r="B2276" s="4">
        <v>6760.59</v>
      </c>
      <c r="C2276" s="4">
        <f>3200</f>
        <v>3200</v>
      </c>
      <c r="D2276" s="2"/>
      <c r="E2276" s="2"/>
    </row>
    <row r="2277" spans="1:5" ht="15">
      <c r="A2277" s="5">
        <v>43040</v>
      </c>
      <c r="B2277" s="4">
        <v>5471.13</v>
      </c>
      <c r="C2277" s="4">
        <v>1696.98</v>
      </c>
      <c r="D2277" s="2"/>
      <c r="E2277" s="2"/>
    </row>
    <row r="2278" spans="1:5" ht="15">
      <c r="A2278" s="5">
        <v>43070</v>
      </c>
      <c r="B2278" s="4">
        <v>8607.49</v>
      </c>
      <c r="C2278" s="4">
        <v>517.78</v>
      </c>
      <c r="D2278" s="2"/>
      <c r="E2278" s="2"/>
    </row>
    <row r="2279" spans="1:5" ht="15">
      <c r="A2279" s="5" t="s">
        <v>153</v>
      </c>
      <c r="B2279" s="4">
        <f>SUM(B2267:B2278)</f>
        <v>79204.47</v>
      </c>
      <c r="C2279" s="4"/>
      <c r="D2279" s="2"/>
      <c r="E2279" s="2"/>
    </row>
    <row r="2280" spans="1:5" ht="15">
      <c r="A2280" s="5" t="s">
        <v>2</v>
      </c>
      <c r="B2280" s="4">
        <f>SUM(B2266:B2278)</f>
        <v>293397.52</v>
      </c>
      <c r="C2280" s="4">
        <f>SUM(C2267:C2278)</f>
        <v>25968.48</v>
      </c>
      <c r="D2280" s="2"/>
      <c r="E2280" s="2"/>
    </row>
    <row r="2281" spans="1:5" ht="15">
      <c r="A2281" s="5"/>
      <c r="B2281" s="4"/>
      <c r="C2281" s="10">
        <f>B2280-C2280</f>
        <v>267429.04000000004</v>
      </c>
      <c r="D2281" s="2"/>
      <c r="E2281" s="2"/>
    </row>
    <row r="2282" spans="4:5" ht="15">
      <c r="D2282" s="2"/>
      <c r="E2282" s="2"/>
    </row>
    <row r="2283" spans="4:5" ht="15">
      <c r="D2283" s="2"/>
      <c r="E2283" s="2"/>
    </row>
    <row r="2284" ht="15">
      <c r="A2284" s="7" t="s">
        <v>151</v>
      </c>
    </row>
    <row r="2314" spans="1:5" ht="15">
      <c r="A2314" s="6" t="s">
        <v>125</v>
      </c>
      <c r="B2314" s="3"/>
      <c r="C2314" s="3"/>
      <c r="D2314" s="3"/>
      <c r="E2314" s="3"/>
    </row>
    <row r="2315" spans="4:5" ht="15">
      <c r="D2315" s="2"/>
      <c r="E2315" s="2"/>
    </row>
    <row r="2316" spans="1:5" ht="15">
      <c r="A2316" s="1"/>
      <c r="B2316" s="1" t="s">
        <v>0</v>
      </c>
      <c r="C2316" s="1" t="s">
        <v>1</v>
      </c>
      <c r="D2316" s="2"/>
      <c r="E2316" s="2"/>
    </row>
    <row r="2317" spans="1:5" ht="15">
      <c r="A2317" s="1" t="s">
        <v>79</v>
      </c>
      <c r="B2317" s="4">
        <v>-7339.25</v>
      </c>
      <c r="C2317" s="4"/>
      <c r="D2317" s="2"/>
      <c r="E2317" s="2"/>
    </row>
    <row r="2318" spans="1:5" ht="15">
      <c r="A2318" s="5">
        <v>42736</v>
      </c>
      <c r="B2318" s="4">
        <v>1870.26</v>
      </c>
      <c r="C2318" s="4"/>
      <c r="D2318" s="2"/>
      <c r="E2318" s="2"/>
    </row>
    <row r="2319" spans="1:5" ht="15">
      <c r="A2319" s="5">
        <v>42767</v>
      </c>
      <c r="B2319" s="4">
        <v>2177.24</v>
      </c>
      <c r="C2319" s="4"/>
      <c r="D2319" s="2"/>
      <c r="E2319" s="2"/>
    </row>
    <row r="2320" spans="1:5" ht="15">
      <c r="A2320" s="5">
        <v>42795</v>
      </c>
      <c r="B2320" s="4">
        <v>1978.04</v>
      </c>
      <c r="C2320" s="4"/>
      <c r="D2320" s="2"/>
      <c r="E2320" s="2"/>
    </row>
    <row r="2321" spans="1:5" ht="15">
      <c r="A2321" s="5">
        <v>42826</v>
      </c>
      <c r="B2321" s="4">
        <v>1803.83</v>
      </c>
      <c r="C2321" s="4">
        <v>32108.65</v>
      </c>
      <c r="D2321" s="2"/>
      <c r="E2321" s="2"/>
    </row>
    <row r="2322" spans="1:5" ht="15">
      <c r="A2322" s="5">
        <v>42856</v>
      </c>
      <c r="B2322" s="4">
        <v>1990.56</v>
      </c>
      <c r="C2322" s="4"/>
      <c r="D2322" s="2"/>
      <c r="E2322" s="2"/>
    </row>
    <row r="2323" spans="1:5" ht="15">
      <c r="A2323" s="5">
        <v>42887</v>
      </c>
      <c r="B2323" s="4">
        <v>1908.94</v>
      </c>
      <c r="C2323" s="4"/>
      <c r="D2323" s="2"/>
      <c r="E2323" s="2"/>
    </row>
    <row r="2324" spans="1:5" ht="15">
      <c r="A2324" s="5">
        <v>42917</v>
      </c>
      <c r="B2324" s="4">
        <v>26580.86</v>
      </c>
      <c r="C2324" s="4"/>
      <c r="D2324" s="2"/>
      <c r="E2324" s="2"/>
    </row>
    <row r="2325" spans="1:5" ht="15">
      <c r="A2325" s="5">
        <v>42948</v>
      </c>
      <c r="B2325" s="4">
        <v>4895.46</v>
      </c>
      <c r="C2325" s="4"/>
      <c r="D2325" s="2"/>
      <c r="E2325" s="2"/>
    </row>
    <row r="2326" spans="1:5" ht="15">
      <c r="A2326" s="5">
        <v>42979</v>
      </c>
      <c r="B2326" s="4">
        <v>3181.93</v>
      </c>
      <c r="C2326" s="4"/>
      <c r="D2326" s="2"/>
      <c r="E2326" s="2"/>
    </row>
    <row r="2327" spans="1:5" ht="15">
      <c r="A2327" s="5">
        <v>43009</v>
      </c>
      <c r="B2327" s="4">
        <v>2176.5</v>
      </c>
      <c r="C2327" s="4"/>
      <c r="D2327" s="2"/>
      <c r="E2327" s="2"/>
    </row>
    <row r="2328" spans="1:5" ht="15">
      <c r="A2328" s="5">
        <v>43040</v>
      </c>
      <c r="B2328" s="4">
        <v>2100.7</v>
      </c>
      <c r="C2328" s="4"/>
      <c r="D2328" s="2"/>
      <c r="E2328" s="2"/>
    </row>
    <row r="2329" spans="1:5" ht="15">
      <c r="A2329" s="5">
        <v>43070</v>
      </c>
      <c r="B2329" s="4">
        <v>1921.79</v>
      </c>
      <c r="C2329" s="4"/>
      <c r="D2329" s="2"/>
      <c r="E2329" s="2"/>
    </row>
    <row r="2330" spans="1:5" ht="15">
      <c r="A2330" s="5" t="s">
        <v>153</v>
      </c>
      <c r="B2330" s="4">
        <f>SUM(B2318:B2329)</f>
        <v>52586.11</v>
      </c>
      <c r="C2330" s="4"/>
      <c r="D2330" s="2"/>
      <c r="E2330" s="2"/>
    </row>
    <row r="2331" spans="1:5" ht="15">
      <c r="A2331" s="5" t="s">
        <v>2</v>
      </c>
      <c r="B2331" s="4">
        <f>SUM(B2317:B2329)</f>
        <v>45246.86</v>
      </c>
      <c r="C2331" s="4">
        <f>SUM(C2318:C2329)</f>
        <v>32108.65</v>
      </c>
      <c r="D2331" s="2"/>
      <c r="E2331" s="2"/>
    </row>
    <row r="2332" spans="1:5" ht="15">
      <c r="A2332" s="5"/>
      <c r="B2332" s="4"/>
      <c r="C2332" s="8">
        <f>B2331-C2331</f>
        <v>13138.21</v>
      </c>
      <c r="D2332" s="2"/>
      <c r="E2332" s="2"/>
    </row>
    <row r="2333" spans="4:5" ht="15">
      <c r="D2333" s="2"/>
      <c r="E2333" s="2"/>
    </row>
    <row r="2334" spans="4:5" ht="15">
      <c r="D2334" s="2"/>
      <c r="E2334" s="2"/>
    </row>
    <row r="2335" ht="15">
      <c r="A2335" s="7" t="s">
        <v>151</v>
      </c>
    </row>
    <row r="2365" spans="1:5" ht="15">
      <c r="A2365" s="6" t="s">
        <v>126</v>
      </c>
      <c r="B2365" s="3"/>
      <c r="C2365" s="3"/>
      <c r="D2365" s="3"/>
      <c r="E2365" s="3"/>
    </row>
    <row r="2366" spans="4:5" ht="15">
      <c r="D2366" s="2"/>
      <c r="E2366" s="2"/>
    </row>
    <row r="2367" spans="1:5" ht="15">
      <c r="A2367" s="1"/>
      <c r="B2367" s="1" t="s">
        <v>0</v>
      </c>
      <c r="C2367" s="1" t="s">
        <v>1</v>
      </c>
      <c r="D2367" s="2"/>
      <c r="E2367" s="2"/>
    </row>
    <row r="2368" spans="1:5" ht="15">
      <c r="A2368" s="1" t="s">
        <v>79</v>
      </c>
      <c r="B2368" s="4">
        <v>56639.76</v>
      </c>
      <c r="C2368" s="4"/>
      <c r="D2368" s="2"/>
      <c r="E2368" s="2"/>
    </row>
    <row r="2369" spans="1:5" ht="15">
      <c r="A2369" s="5">
        <v>42736</v>
      </c>
      <c r="B2369" s="4">
        <v>5811.75</v>
      </c>
      <c r="C2369" s="4"/>
      <c r="D2369" s="2"/>
      <c r="E2369" s="2"/>
    </row>
    <row r="2370" spans="1:5" ht="15">
      <c r="A2370" s="5">
        <v>42767</v>
      </c>
      <c r="B2370" s="4">
        <v>6292.5</v>
      </c>
      <c r="C2370" s="4"/>
      <c r="D2370" s="2"/>
      <c r="E2370" s="2"/>
    </row>
    <row r="2371" spans="1:5" ht="15">
      <c r="A2371" s="5">
        <v>42795</v>
      </c>
      <c r="B2371" s="4">
        <v>6867.53</v>
      </c>
      <c r="C2371" s="4"/>
      <c r="D2371" s="2"/>
      <c r="E2371" s="2"/>
    </row>
    <row r="2372" spans="1:5" ht="15">
      <c r="A2372" s="5">
        <v>42826</v>
      </c>
      <c r="B2372" s="4">
        <v>6026.46</v>
      </c>
      <c r="C2372" s="4"/>
      <c r="D2372" s="2"/>
      <c r="E2372" s="2"/>
    </row>
    <row r="2373" spans="1:5" ht="15">
      <c r="A2373" s="5">
        <v>42856</v>
      </c>
      <c r="B2373" s="4">
        <v>5722.3</v>
      </c>
      <c r="C2373" s="4"/>
      <c r="D2373" s="2"/>
      <c r="E2373" s="2"/>
    </row>
    <row r="2374" spans="1:5" ht="15">
      <c r="A2374" s="5">
        <v>42887</v>
      </c>
      <c r="B2374" s="4">
        <v>6157.82</v>
      </c>
      <c r="C2374" s="4">
        <v>4919.31</v>
      </c>
      <c r="D2374" s="2"/>
      <c r="E2374" s="2"/>
    </row>
    <row r="2375" spans="1:5" ht="15">
      <c r="A2375" s="5">
        <v>42917</v>
      </c>
      <c r="B2375" s="4">
        <v>5694.22</v>
      </c>
      <c r="C2375" s="4">
        <v>4479.55</v>
      </c>
      <c r="D2375" s="2"/>
      <c r="E2375" s="2"/>
    </row>
    <row r="2376" spans="1:5" ht="15">
      <c r="A2376" s="5">
        <v>42948</v>
      </c>
      <c r="B2376" s="4">
        <v>6325.61</v>
      </c>
      <c r="C2376" s="4"/>
      <c r="D2376" s="2"/>
      <c r="E2376" s="2"/>
    </row>
    <row r="2377" spans="1:5" ht="15">
      <c r="A2377" s="5">
        <v>42979</v>
      </c>
      <c r="B2377" s="4">
        <v>6908.38</v>
      </c>
      <c r="C2377" s="4">
        <v>51929.58</v>
      </c>
      <c r="D2377" s="2"/>
      <c r="E2377" s="2"/>
    </row>
    <row r="2378" spans="1:5" ht="15">
      <c r="A2378" s="5">
        <v>43009</v>
      </c>
      <c r="B2378" s="4">
        <v>6528.37</v>
      </c>
      <c r="C2378" s="4"/>
      <c r="D2378" s="2"/>
      <c r="E2378" s="2"/>
    </row>
    <row r="2379" spans="1:5" ht="15">
      <c r="A2379" s="5">
        <v>43040</v>
      </c>
      <c r="B2379" s="4">
        <v>5654.11</v>
      </c>
      <c r="C2379" s="4">
        <v>3516.33</v>
      </c>
      <c r="D2379" s="2"/>
      <c r="E2379" s="2"/>
    </row>
    <row r="2380" spans="1:5" ht="15">
      <c r="A2380" s="5">
        <v>43070</v>
      </c>
      <c r="B2380" s="4">
        <v>5948.06</v>
      </c>
      <c r="C2380" s="4"/>
      <c r="D2380" s="2"/>
      <c r="E2380" s="2"/>
    </row>
    <row r="2381" spans="1:5" ht="15">
      <c r="A2381" s="5" t="s">
        <v>153</v>
      </c>
      <c r="B2381" s="4">
        <f>SUM(B2369:B2380)</f>
        <v>73937.11</v>
      </c>
      <c r="C2381" s="4"/>
      <c r="D2381" s="2"/>
      <c r="E2381" s="2"/>
    </row>
    <row r="2382" spans="1:5" ht="15">
      <c r="A2382" s="5" t="s">
        <v>2</v>
      </c>
      <c r="B2382" s="4">
        <f>SUM(B2368:B2380)</f>
        <v>130576.87000000002</v>
      </c>
      <c r="C2382" s="4">
        <f>SUM(C2369:C2380)</f>
        <v>64844.770000000004</v>
      </c>
      <c r="D2382" s="2"/>
      <c r="E2382" s="2"/>
    </row>
    <row r="2383" spans="1:5" ht="15">
      <c r="A2383" s="5"/>
      <c r="B2383" s="4"/>
      <c r="C2383" s="9">
        <f>B2382-C2382</f>
        <v>65732.10000000002</v>
      </c>
      <c r="D2383" s="2"/>
      <c r="E2383" s="2"/>
    </row>
    <row r="2384" spans="4:5" ht="15">
      <c r="D2384" s="2"/>
      <c r="E2384" s="2"/>
    </row>
    <row r="2385" spans="4:5" ht="15">
      <c r="D2385" s="2"/>
      <c r="E2385" s="2"/>
    </row>
    <row r="2386" ht="15">
      <c r="A2386" s="7" t="s">
        <v>151</v>
      </c>
    </row>
    <row r="2416" spans="1:5" ht="15">
      <c r="A2416" s="6" t="s">
        <v>127</v>
      </c>
      <c r="B2416" s="3"/>
      <c r="C2416" s="3"/>
      <c r="D2416" s="3"/>
      <c r="E2416" s="3"/>
    </row>
    <row r="2417" spans="4:5" ht="15">
      <c r="D2417" s="2"/>
      <c r="E2417" s="2"/>
    </row>
    <row r="2418" spans="1:5" ht="15">
      <c r="A2418" s="1"/>
      <c r="B2418" s="1" t="s">
        <v>0</v>
      </c>
      <c r="C2418" s="1" t="s">
        <v>1</v>
      </c>
      <c r="D2418" s="2"/>
      <c r="E2418" s="2"/>
    </row>
    <row r="2419" spans="1:5" ht="15">
      <c r="A2419" s="1" t="s">
        <v>79</v>
      </c>
      <c r="B2419" s="4">
        <v>-13595.77</v>
      </c>
      <c r="C2419" s="4"/>
      <c r="D2419" s="2"/>
      <c r="E2419" s="2"/>
    </row>
    <row r="2420" spans="1:5" ht="15">
      <c r="A2420" s="5">
        <v>42736</v>
      </c>
      <c r="B2420" s="4">
        <v>6376.32</v>
      </c>
      <c r="C2420" s="4"/>
      <c r="D2420" s="2"/>
      <c r="E2420" s="2"/>
    </row>
    <row r="2421" spans="1:5" ht="15">
      <c r="A2421" s="5">
        <v>42767</v>
      </c>
      <c r="B2421" s="4">
        <v>5867.98</v>
      </c>
      <c r="C2421" s="4"/>
      <c r="D2421" s="2"/>
      <c r="E2421" s="2"/>
    </row>
    <row r="2422" spans="1:5" ht="15">
      <c r="A2422" s="5">
        <v>42795</v>
      </c>
      <c r="B2422" s="4">
        <v>5704.93</v>
      </c>
      <c r="C2422" s="4"/>
      <c r="D2422" s="2"/>
      <c r="E2422" s="2"/>
    </row>
    <row r="2423" spans="1:5" ht="15">
      <c r="A2423" s="5">
        <v>42826</v>
      </c>
      <c r="B2423" s="4">
        <v>5900.74</v>
      </c>
      <c r="C2423" s="4"/>
      <c r="D2423" s="2"/>
      <c r="E2423" s="2"/>
    </row>
    <row r="2424" spans="1:5" ht="15">
      <c r="A2424" s="5">
        <v>42856</v>
      </c>
      <c r="B2424" s="4">
        <v>5591.97</v>
      </c>
      <c r="C2424" s="4"/>
      <c r="D2424" s="2"/>
      <c r="E2424" s="2"/>
    </row>
    <row r="2425" spans="1:5" ht="15">
      <c r="A2425" s="5">
        <v>42887</v>
      </c>
      <c r="B2425" s="4">
        <v>5599.15</v>
      </c>
      <c r="C2425" s="4">
        <v>1114.49</v>
      </c>
      <c r="D2425" s="2"/>
      <c r="E2425" s="2"/>
    </row>
    <row r="2426" spans="1:5" ht="15">
      <c r="A2426" s="5">
        <v>42917</v>
      </c>
      <c r="B2426" s="4">
        <v>6301.36</v>
      </c>
      <c r="C2426" s="4">
        <v>4844</v>
      </c>
      <c r="D2426" s="2"/>
      <c r="E2426" s="2"/>
    </row>
    <row r="2427" spans="1:5" ht="15">
      <c r="A2427" s="5">
        <v>42948</v>
      </c>
      <c r="B2427" s="4">
        <v>6490.39</v>
      </c>
      <c r="C2427" s="4">
        <v>3605.65</v>
      </c>
      <c r="D2427" s="2"/>
      <c r="E2427" s="2"/>
    </row>
    <row r="2428" spans="1:5" ht="15">
      <c r="A2428" s="5">
        <v>42979</v>
      </c>
      <c r="B2428" s="4">
        <f>123446+6379.9</f>
        <v>129825.9</v>
      </c>
      <c r="C2428" s="4"/>
      <c r="D2428" s="2"/>
      <c r="E2428" s="2"/>
    </row>
    <row r="2429" spans="1:5" ht="15">
      <c r="A2429" s="5">
        <v>43009</v>
      </c>
      <c r="B2429" s="4">
        <v>15901.06</v>
      </c>
      <c r="C2429" s="4">
        <v>3355.25</v>
      </c>
      <c r="D2429" s="2"/>
      <c r="E2429" s="2"/>
    </row>
    <row r="2430" spans="1:5" ht="15">
      <c r="A2430" s="5">
        <v>43040</v>
      </c>
      <c r="B2430" s="4">
        <v>15606.91</v>
      </c>
      <c r="C2430" s="4"/>
      <c r="D2430" s="2"/>
      <c r="E2430" s="2"/>
    </row>
    <row r="2431" spans="1:5" ht="15">
      <c r="A2431" s="5">
        <v>43070</v>
      </c>
      <c r="B2431" s="4">
        <v>16337.2</v>
      </c>
      <c r="C2431" s="4"/>
      <c r="D2431" s="2"/>
      <c r="E2431" s="2"/>
    </row>
    <row r="2432" spans="1:5" ht="15">
      <c r="A2432" s="5" t="s">
        <v>156</v>
      </c>
      <c r="B2432" s="4">
        <f>SUM(B2420:B2431)</f>
        <v>225503.91</v>
      </c>
      <c r="C2432" s="4"/>
      <c r="D2432" s="2"/>
      <c r="E2432" s="2"/>
    </row>
    <row r="2433" spans="1:5" ht="15">
      <c r="A2433" s="5" t="s">
        <v>2</v>
      </c>
      <c r="B2433" s="4">
        <f>SUM(B2419:B2431)</f>
        <v>211908.14</v>
      </c>
      <c r="C2433" s="4">
        <f>SUM(C2420:C2431)</f>
        <v>12919.39</v>
      </c>
      <c r="D2433" s="2"/>
      <c r="E2433" s="2"/>
    </row>
    <row r="2434" spans="1:5" ht="15">
      <c r="A2434" s="5"/>
      <c r="B2434" s="4"/>
      <c r="C2434" s="13">
        <f>B2433-C2433</f>
        <v>198988.75</v>
      </c>
      <c r="D2434" s="2"/>
      <c r="E2434" s="2"/>
    </row>
    <row r="2435" spans="4:5" ht="15">
      <c r="D2435" s="2"/>
      <c r="E2435" s="2"/>
    </row>
    <row r="2436" spans="4:5" ht="15">
      <c r="D2436" s="2"/>
      <c r="E2436" s="2"/>
    </row>
    <row r="2437" ht="15">
      <c r="A2437" s="7" t="s">
        <v>151</v>
      </c>
    </row>
    <row r="2447" ht="8.25" customHeight="1"/>
    <row r="2448" ht="15" hidden="1"/>
    <row r="2449" ht="15" hidden="1"/>
    <row r="2450" ht="15" hidden="1"/>
    <row r="2451" ht="15" hidden="1"/>
    <row r="2452" ht="15" hidden="1"/>
    <row r="2453" ht="15" hidden="1"/>
    <row r="2454" ht="3.75" customHeight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7" spans="1:5" ht="15">
      <c r="A2467" s="6" t="s">
        <v>128</v>
      </c>
      <c r="B2467" s="3"/>
      <c r="C2467" s="3"/>
      <c r="D2467" s="3"/>
      <c r="E2467" s="3"/>
    </row>
    <row r="2468" spans="4:5" ht="15">
      <c r="D2468" s="2"/>
      <c r="E2468" s="2"/>
    </row>
    <row r="2469" spans="1:5" ht="15">
      <c r="A2469" s="1"/>
      <c r="B2469" s="1" t="s">
        <v>0</v>
      </c>
      <c r="C2469" s="1" t="s">
        <v>1</v>
      </c>
      <c r="D2469" s="2"/>
      <c r="E2469" s="2"/>
    </row>
    <row r="2470" spans="1:5" ht="15">
      <c r="A2470" s="1" t="s">
        <v>79</v>
      </c>
      <c r="B2470" s="4">
        <v>59143.89</v>
      </c>
      <c r="C2470" s="4"/>
      <c r="D2470" s="2"/>
      <c r="E2470" s="2"/>
    </row>
    <row r="2471" spans="1:5" ht="15">
      <c r="A2471" s="5">
        <v>42736</v>
      </c>
      <c r="B2471" s="4">
        <v>3039.18</v>
      </c>
      <c r="C2471" s="4"/>
      <c r="D2471" s="2"/>
      <c r="E2471" s="2"/>
    </row>
    <row r="2472" spans="1:5" ht="15">
      <c r="A2472" s="5">
        <v>42767</v>
      </c>
      <c r="B2472" s="4">
        <v>3252.95</v>
      </c>
      <c r="C2472" s="4"/>
      <c r="D2472" s="2"/>
      <c r="E2472" s="2"/>
    </row>
    <row r="2473" spans="1:5" ht="15">
      <c r="A2473" s="5">
        <v>42795</v>
      </c>
      <c r="B2473" s="4">
        <v>3328.43</v>
      </c>
      <c r="C2473" s="4"/>
      <c r="D2473" s="2"/>
      <c r="E2473" s="2"/>
    </row>
    <row r="2474" spans="1:5" ht="15">
      <c r="A2474" s="5">
        <v>42826</v>
      </c>
      <c r="B2474" s="4">
        <v>3178.42</v>
      </c>
      <c r="C2474" s="4"/>
      <c r="D2474" s="2"/>
      <c r="E2474" s="2"/>
    </row>
    <row r="2475" spans="1:5" ht="15">
      <c r="A2475" s="5">
        <v>42856</v>
      </c>
      <c r="B2475" s="4">
        <v>3227.86</v>
      </c>
      <c r="C2475" s="4"/>
      <c r="D2475" s="2"/>
      <c r="E2475" s="2"/>
    </row>
    <row r="2476" spans="1:5" ht="15">
      <c r="A2476" s="5">
        <v>42887</v>
      </c>
      <c r="B2476" s="4">
        <v>3257.82</v>
      </c>
      <c r="C2476" s="4"/>
      <c r="D2476" s="2"/>
      <c r="E2476" s="2"/>
    </row>
    <row r="2477" spans="1:5" ht="15">
      <c r="A2477" s="5">
        <v>42917</v>
      </c>
      <c r="B2477" s="4">
        <v>3116.21</v>
      </c>
      <c r="C2477" s="4"/>
      <c r="D2477" s="2"/>
      <c r="E2477" s="2"/>
    </row>
    <row r="2478" spans="1:5" ht="15">
      <c r="A2478" s="5">
        <v>42948</v>
      </c>
      <c r="B2478" s="4">
        <v>3897.74</v>
      </c>
      <c r="C2478" s="4"/>
      <c r="D2478" s="2"/>
      <c r="E2478" s="2"/>
    </row>
    <row r="2479" spans="1:5" ht="15">
      <c r="A2479" s="5">
        <v>42979</v>
      </c>
      <c r="B2479" s="4">
        <v>3102.42</v>
      </c>
      <c r="C2479" s="4">
        <v>2267.07</v>
      </c>
      <c r="D2479" s="2"/>
      <c r="E2479" s="2"/>
    </row>
    <row r="2480" spans="1:5" ht="15">
      <c r="A2480" s="5">
        <v>43009</v>
      </c>
      <c r="B2480" s="4">
        <v>3101.52</v>
      </c>
      <c r="C2480" s="4"/>
      <c r="D2480" s="2"/>
      <c r="E2480" s="2"/>
    </row>
    <row r="2481" spans="1:5" ht="15">
      <c r="A2481" s="5">
        <v>43040</v>
      </c>
      <c r="B2481" s="4">
        <v>3556.46</v>
      </c>
      <c r="C2481" s="4">
        <v>1551.2</v>
      </c>
      <c r="D2481" s="2"/>
      <c r="E2481" s="2"/>
    </row>
    <row r="2482" spans="1:5" ht="15">
      <c r="A2482" s="5">
        <v>43070</v>
      </c>
      <c r="B2482" s="4">
        <v>3319.87</v>
      </c>
      <c r="C2482" s="4"/>
      <c r="D2482" s="2"/>
      <c r="E2482" s="2"/>
    </row>
    <row r="2483" spans="1:5" ht="15">
      <c r="A2483" s="5" t="s">
        <v>153</v>
      </c>
      <c r="B2483" s="4">
        <f>SUM(B2471:B2482)</f>
        <v>39378.880000000005</v>
      </c>
      <c r="C2483" s="4"/>
      <c r="D2483" s="2"/>
      <c r="E2483" s="2"/>
    </row>
    <row r="2484" spans="1:5" ht="15">
      <c r="A2484" s="5" t="s">
        <v>2</v>
      </c>
      <c r="B2484" s="4">
        <f>SUM(B2470:B2482)</f>
        <v>98522.77000000002</v>
      </c>
      <c r="C2484" s="4">
        <f>SUM(C2471:C2482)</f>
        <v>3818.2700000000004</v>
      </c>
      <c r="D2484" s="2"/>
      <c r="E2484" s="2"/>
    </row>
    <row r="2485" spans="1:5" ht="15">
      <c r="A2485" s="5"/>
      <c r="B2485" s="4"/>
      <c r="C2485" s="9">
        <f>B2484-C2484</f>
        <v>94704.50000000001</v>
      </c>
      <c r="D2485" s="2"/>
      <c r="E2485" s="2"/>
    </row>
    <row r="2486" spans="4:5" ht="15">
      <c r="D2486" s="2"/>
      <c r="E2486" s="2"/>
    </row>
    <row r="2487" spans="4:5" ht="15">
      <c r="D2487" s="2"/>
      <c r="E2487" s="2"/>
    </row>
    <row r="2488" ht="15">
      <c r="A2488" s="7" t="s">
        <v>151</v>
      </c>
    </row>
    <row r="2518" spans="1:5" ht="15">
      <c r="A2518" s="6" t="s">
        <v>129</v>
      </c>
      <c r="B2518" s="3"/>
      <c r="C2518" s="3"/>
      <c r="D2518" s="3"/>
      <c r="E2518" s="3"/>
    </row>
    <row r="2519" spans="4:5" ht="15">
      <c r="D2519" s="2"/>
      <c r="E2519" s="2"/>
    </row>
    <row r="2520" spans="1:5" ht="15">
      <c r="A2520" s="1"/>
      <c r="B2520" s="1" t="s">
        <v>0</v>
      </c>
      <c r="C2520" s="1" t="s">
        <v>1</v>
      </c>
      <c r="D2520" s="2"/>
      <c r="E2520" s="2"/>
    </row>
    <row r="2521" spans="1:5" ht="15">
      <c r="A2521" s="1" t="s">
        <v>79</v>
      </c>
      <c r="B2521" s="4">
        <v>73599.91</v>
      </c>
      <c r="C2521" s="4"/>
      <c r="D2521" s="2"/>
      <c r="E2521" s="2"/>
    </row>
    <row r="2522" spans="1:5" ht="15">
      <c r="A2522" s="5">
        <v>42736</v>
      </c>
      <c r="B2522" s="4">
        <v>7783.61</v>
      </c>
      <c r="C2522" s="4"/>
      <c r="D2522" s="2"/>
      <c r="E2522" s="2"/>
    </row>
    <row r="2523" spans="1:5" ht="15">
      <c r="A2523" s="5">
        <v>42767</v>
      </c>
      <c r="B2523" s="4">
        <v>7389.41</v>
      </c>
      <c r="C2523" s="4"/>
      <c r="D2523" s="2"/>
      <c r="E2523" s="2"/>
    </row>
    <row r="2524" spans="1:5" ht="15">
      <c r="A2524" s="5">
        <v>42795</v>
      </c>
      <c r="B2524" s="4">
        <v>7598.99</v>
      </c>
      <c r="C2524" s="4">
        <v>1074.29</v>
      </c>
      <c r="D2524" s="2"/>
      <c r="E2524" s="2"/>
    </row>
    <row r="2525" spans="1:5" ht="15">
      <c r="A2525" s="5">
        <v>42826</v>
      </c>
      <c r="B2525" s="4">
        <v>7903.69</v>
      </c>
      <c r="C2525" s="4"/>
      <c r="D2525" s="2"/>
      <c r="E2525" s="2"/>
    </row>
    <row r="2526" spans="1:5" ht="15">
      <c r="A2526" s="5">
        <v>42856</v>
      </c>
      <c r="B2526" s="4">
        <v>7226.91</v>
      </c>
      <c r="C2526" s="4"/>
      <c r="D2526" s="2"/>
      <c r="E2526" s="2"/>
    </row>
    <row r="2527" spans="1:5" ht="15">
      <c r="A2527" s="5">
        <v>42887</v>
      </c>
      <c r="B2527" s="4">
        <v>7856.83</v>
      </c>
      <c r="C2527" s="4"/>
      <c r="D2527" s="2"/>
      <c r="E2527" s="2"/>
    </row>
    <row r="2528" spans="1:5" ht="15">
      <c r="A2528" s="5">
        <v>42917</v>
      </c>
      <c r="B2528" s="4">
        <v>7265.69</v>
      </c>
      <c r="C2528" s="4"/>
      <c r="D2528" s="2"/>
      <c r="E2528" s="2"/>
    </row>
    <row r="2529" spans="1:5" ht="15">
      <c r="A2529" s="5">
        <v>42948</v>
      </c>
      <c r="B2529" s="4">
        <v>7147.34</v>
      </c>
      <c r="C2529" s="4">
        <f>67317.71</f>
        <v>67317.71</v>
      </c>
      <c r="D2529" s="2"/>
      <c r="E2529" s="2"/>
    </row>
    <row r="2530" spans="1:5" ht="15">
      <c r="A2530" s="5">
        <v>42979</v>
      </c>
      <c r="B2530" s="4">
        <v>7474.69</v>
      </c>
      <c r="C2530" s="4">
        <v>1051.39</v>
      </c>
      <c r="D2530" s="2"/>
      <c r="E2530" s="2"/>
    </row>
    <row r="2531" spans="1:5" ht="15">
      <c r="A2531" s="5">
        <v>43009</v>
      </c>
      <c r="B2531" s="4">
        <v>7734.25</v>
      </c>
      <c r="C2531" s="4">
        <v>32931.53</v>
      </c>
      <c r="D2531" s="2"/>
      <c r="E2531" s="2"/>
    </row>
    <row r="2532" spans="1:5" ht="15">
      <c r="A2532" s="5">
        <v>43040</v>
      </c>
      <c r="B2532" s="4">
        <v>7585.01</v>
      </c>
      <c r="C2532" s="4">
        <v>2143.24</v>
      </c>
      <c r="D2532" s="2"/>
      <c r="E2532" s="2"/>
    </row>
    <row r="2533" spans="1:5" ht="15">
      <c r="A2533" s="5">
        <v>43070</v>
      </c>
      <c r="B2533" s="4">
        <v>8568.7</v>
      </c>
      <c r="C2533" s="4"/>
      <c r="D2533" s="2"/>
      <c r="E2533" s="2"/>
    </row>
    <row r="2534" spans="1:5" ht="15">
      <c r="A2534" s="5" t="s">
        <v>153</v>
      </c>
      <c r="B2534" s="4">
        <f>SUM(B2522:B2533)</f>
        <v>91535.12</v>
      </c>
      <c r="C2534" s="4"/>
      <c r="D2534" s="2"/>
      <c r="E2534" s="2"/>
    </row>
    <row r="2535" spans="1:5" ht="15">
      <c r="A2535" s="5" t="s">
        <v>2</v>
      </c>
      <c r="B2535" s="4">
        <f>SUM(B2521:B2533)</f>
        <v>165135.03000000006</v>
      </c>
      <c r="C2535" s="4">
        <f>SUM(C2522:C2533)</f>
        <v>104518.16</v>
      </c>
      <c r="D2535" s="2"/>
      <c r="E2535" s="2"/>
    </row>
    <row r="2536" spans="1:5" ht="15">
      <c r="A2536" s="5"/>
      <c r="B2536" s="4"/>
      <c r="C2536" s="9">
        <f>B2535-C2535</f>
        <v>60616.87000000005</v>
      </c>
      <c r="D2536" s="2"/>
      <c r="E2536" s="2"/>
    </row>
    <row r="2537" spans="4:5" ht="15">
      <c r="D2537" s="2"/>
      <c r="E2537" s="2"/>
    </row>
    <row r="2538" spans="4:5" ht="15">
      <c r="D2538" s="2"/>
      <c r="E2538" s="2"/>
    </row>
    <row r="2539" ht="15">
      <c r="A2539" s="7" t="s">
        <v>151</v>
      </c>
    </row>
    <row r="2569" spans="1:5" ht="15">
      <c r="A2569" s="6" t="s">
        <v>130</v>
      </c>
      <c r="B2569" s="3"/>
      <c r="C2569" s="3"/>
      <c r="D2569" s="3"/>
      <c r="E2569" s="3"/>
    </row>
    <row r="2570" spans="4:5" ht="15">
      <c r="D2570" s="2"/>
      <c r="E2570" s="2"/>
    </row>
    <row r="2571" spans="1:5" ht="15">
      <c r="A2571" s="1"/>
      <c r="B2571" s="1" t="s">
        <v>0</v>
      </c>
      <c r="C2571" s="1" t="s">
        <v>1</v>
      </c>
      <c r="D2571" s="2"/>
      <c r="E2571" s="2"/>
    </row>
    <row r="2572" spans="1:5" ht="15">
      <c r="A2572" s="1" t="s">
        <v>79</v>
      </c>
      <c r="B2572" s="4">
        <v>5607.45</v>
      </c>
      <c r="C2572" s="4"/>
      <c r="D2572" s="2"/>
      <c r="E2572" s="2"/>
    </row>
    <row r="2573" spans="1:5" ht="15">
      <c r="A2573" s="5">
        <v>42736</v>
      </c>
      <c r="B2573" s="4">
        <v>6731.55</v>
      </c>
      <c r="C2573" s="4"/>
      <c r="D2573" s="2"/>
      <c r="E2573" s="2"/>
    </row>
    <row r="2574" spans="1:5" ht="15">
      <c r="A2574" s="5">
        <v>42767</v>
      </c>
      <c r="B2574" s="4">
        <v>6003.75</v>
      </c>
      <c r="C2574" s="4"/>
      <c r="D2574" s="2"/>
      <c r="E2574" s="2"/>
    </row>
    <row r="2575" spans="1:5" ht="15">
      <c r="A2575" s="5">
        <v>42795</v>
      </c>
      <c r="B2575" s="4">
        <v>5598.7</v>
      </c>
      <c r="C2575" s="4">
        <v>4988.97</v>
      </c>
      <c r="D2575" s="2"/>
      <c r="E2575" s="2"/>
    </row>
    <row r="2576" spans="1:5" ht="15">
      <c r="A2576" s="5">
        <v>42826</v>
      </c>
      <c r="B2576" s="4">
        <v>5799.39</v>
      </c>
      <c r="C2576" s="4"/>
      <c r="D2576" s="2"/>
      <c r="E2576" s="2"/>
    </row>
    <row r="2577" spans="1:5" ht="15">
      <c r="A2577" s="5">
        <v>42856</v>
      </c>
      <c r="B2577" s="4">
        <v>5756.03</v>
      </c>
      <c r="C2577" s="4"/>
      <c r="D2577" s="2"/>
      <c r="E2577" s="2"/>
    </row>
    <row r="2578" spans="1:5" ht="15">
      <c r="A2578" s="5">
        <v>42887</v>
      </c>
      <c r="B2578" s="4">
        <v>5147.35</v>
      </c>
      <c r="C2578" s="4"/>
      <c r="D2578" s="2"/>
      <c r="E2578" s="2"/>
    </row>
    <row r="2579" spans="1:5" ht="15">
      <c r="A2579" s="5">
        <v>42917</v>
      </c>
      <c r="B2579" s="4">
        <v>4866.86</v>
      </c>
      <c r="C2579" s="4">
        <v>54894.26</v>
      </c>
      <c r="D2579" s="2"/>
      <c r="E2579" s="2"/>
    </row>
    <row r="2580" spans="1:5" ht="15">
      <c r="A2580" s="5">
        <v>42948</v>
      </c>
      <c r="B2580" s="4">
        <v>5559.94</v>
      </c>
      <c r="C2580" s="4"/>
      <c r="D2580" s="2"/>
      <c r="E2580" s="2"/>
    </row>
    <row r="2581" spans="1:5" ht="15">
      <c r="A2581" s="5">
        <v>42979</v>
      </c>
      <c r="B2581" s="4">
        <v>5460.75</v>
      </c>
      <c r="C2581" s="4"/>
      <c r="D2581" s="2"/>
      <c r="E2581" s="2"/>
    </row>
    <row r="2582" spans="1:5" ht="15">
      <c r="A2582" s="5">
        <v>43009</v>
      </c>
      <c r="B2582" s="4">
        <v>5250.94</v>
      </c>
      <c r="C2582" s="4">
        <v>2340.83</v>
      </c>
      <c r="D2582" s="2"/>
      <c r="E2582" s="2"/>
    </row>
    <row r="2583" spans="1:5" ht="15">
      <c r="A2583" s="5">
        <v>43040</v>
      </c>
      <c r="B2583" s="4">
        <v>5574.06</v>
      </c>
      <c r="C2583" s="4"/>
      <c r="D2583" s="2"/>
      <c r="E2583" s="2"/>
    </row>
    <row r="2584" spans="1:5" ht="15">
      <c r="A2584" s="5">
        <v>43070</v>
      </c>
      <c r="B2584" s="4">
        <v>7791.13</v>
      </c>
      <c r="C2584" s="4"/>
      <c r="D2584" s="2"/>
      <c r="E2584" s="2"/>
    </row>
    <row r="2585" spans="1:5" ht="15">
      <c r="A2585" s="5" t="s">
        <v>153</v>
      </c>
      <c r="B2585" s="4">
        <f>SUM(B2573:B2584)</f>
        <v>69540.45</v>
      </c>
      <c r="C2585" s="4"/>
      <c r="D2585" s="2"/>
      <c r="E2585" s="2"/>
    </row>
    <row r="2586" spans="1:5" ht="15">
      <c r="A2586" s="5" t="s">
        <v>2</v>
      </c>
      <c r="B2586" s="4">
        <f>SUM(B2572:B2584)</f>
        <v>75147.90000000001</v>
      </c>
      <c r="C2586" s="4">
        <f>SUM(C2573:C2584)</f>
        <v>62224.060000000005</v>
      </c>
      <c r="D2586" s="2"/>
      <c r="E2586" s="2"/>
    </row>
    <row r="2587" spans="1:5" ht="15">
      <c r="A2587" s="5"/>
      <c r="B2587" s="4"/>
      <c r="C2587" s="9">
        <f>B2586-C2586</f>
        <v>12923.840000000004</v>
      </c>
      <c r="D2587" s="2"/>
      <c r="E2587" s="2"/>
    </row>
    <row r="2588" spans="4:5" ht="15">
      <c r="D2588" s="2"/>
      <c r="E2588" s="2"/>
    </row>
    <row r="2589" spans="4:5" ht="15">
      <c r="D2589" s="2"/>
      <c r="E2589" s="2"/>
    </row>
    <row r="2590" ht="15">
      <c r="A2590" s="7" t="s">
        <v>151</v>
      </c>
    </row>
    <row r="2620" spans="1:5" ht="15">
      <c r="A2620" s="6" t="s">
        <v>131</v>
      </c>
      <c r="B2620" s="3"/>
      <c r="C2620" s="3"/>
      <c r="D2620" s="3"/>
      <c r="E2620" s="3"/>
    </row>
    <row r="2621" spans="4:5" ht="15">
      <c r="D2621" s="2"/>
      <c r="E2621" s="2"/>
    </row>
    <row r="2622" spans="1:5" ht="15">
      <c r="A2622" s="1"/>
      <c r="B2622" s="1" t="s">
        <v>0</v>
      </c>
      <c r="C2622" s="1" t="s">
        <v>1</v>
      </c>
      <c r="D2622" s="2"/>
      <c r="E2622" s="2"/>
    </row>
    <row r="2623" spans="1:5" ht="15">
      <c r="A2623" s="1" t="s">
        <v>79</v>
      </c>
      <c r="B2623" s="4">
        <v>-85269.57</v>
      </c>
      <c r="C2623" s="4"/>
      <c r="D2623" s="2"/>
      <c r="E2623" s="2"/>
    </row>
    <row r="2624" spans="1:5" ht="15">
      <c r="A2624" s="5">
        <v>42736</v>
      </c>
      <c r="B2624" s="4">
        <v>3464.67</v>
      </c>
      <c r="C2624" s="4">
        <v>1155.03</v>
      </c>
      <c r="D2624" s="2"/>
      <c r="E2624" s="2"/>
    </row>
    <row r="2625" spans="1:5" ht="15">
      <c r="A2625" s="5">
        <v>42767</v>
      </c>
      <c r="B2625" s="4">
        <v>3753.14</v>
      </c>
      <c r="C2625" s="4"/>
      <c r="D2625" s="2"/>
      <c r="E2625" s="2"/>
    </row>
    <row r="2626" spans="1:5" ht="15">
      <c r="A2626" s="5">
        <v>42795</v>
      </c>
      <c r="B2626" s="4">
        <v>3408.64</v>
      </c>
      <c r="C2626" s="4"/>
      <c r="D2626" s="2"/>
      <c r="E2626" s="2"/>
    </row>
    <row r="2627" spans="1:5" ht="15">
      <c r="A2627" s="5">
        <v>42826</v>
      </c>
      <c r="B2627" s="4">
        <v>3264.95</v>
      </c>
      <c r="C2627" s="4"/>
      <c r="D2627" s="2"/>
      <c r="E2627" s="2"/>
    </row>
    <row r="2628" spans="1:5" ht="15">
      <c r="A2628" s="5">
        <v>42856</v>
      </c>
      <c r="B2628" s="4">
        <v>3033.84</v>
      </c>
      <c r="C2628" s="4"/>
      <c r="D2628" s="2"/>
      <c r="E2628" s="2"/>
    </row>
    <row r="2629" spans="1:5" ht="15">
      <c r="A2629" s="5">
        <v>42887</v>
      </c>
      <c r="B2629" s="4">
        <v>3470.62</v>
      </c>
      <c r="C2629" s="4"/>
      <c r="D2629" s="2"/>
      <c r="E2629" s="2"/>
    </row>
    <row r="2630" spans="1:5" ht="15">
      <c r="A2630" s="5">
        <v>42917</v>
      </c>
      <c r="B2630" s="4">
        <v>3096.14</v>
      </c>
      <c r="C2630" s="4">
        <v>26035.58</v>
      </c>
      <c r="D2630" s="2"/>
      <c r="E2630" s="2"/>
    </row>
    <row r="2631" spans="1:5" ht="15">
      <c r="A2631" s="5">
        <v>42948</v>
      </c>
      <c r="B2631" s="4">
        <v>3855.66</v>
      </c>
      <c r="C2631" s="4"/>
      <c r="D2631" s="2"/>
      <c r="E2631" s="2"/>
    </row>
    <row r="2632" spans="1:5" ht="15">
      <c r="A2632" s="5">
        <v>42979</v>
      </c>
      <c r="B2632" s="4">
        <v>3970.33</v>
      </c>
      <c r="C2632" s="4"/>
      <c r="D2632" s="2"/>
      <c r="E2632" s="2"/>
    </row>
    <row r="2633" spans="1:5" ht="15">
      <c r="A2633" s="5">
        <v>43009</v>
      </c>
      <c r="B2633" s="4">
        <v>3710.44</v>
      </c>
      <c r="C2633" s="4"/>
      <c r="D2633" s="2"/>
      <c r="E2633" s="2"/>
    </row>
    <row r="2634" spans="1:5" ht="15">
      <c r="A2634" s="5">
        <v>43040</v>
      </c>
      <c r="B2634" s="4">
        <f>3739.07+266.84</f>
        <v>4005.9100000000003</v>
      </c>
      <c r="C2634" s="4"/>
      <c r="D2634" s="2"/>
      <c r="E2634" s="2"/>
    </row>
    <row r="2635" spans="1:5" ht="15">
      <c r="A2635" s="5">
        <v>43070</v>
      </c>
      <c r="B2635" s="4">
        <f>3312.03+121.89</f>
        <v>3433.92</v>
      </c>
      <c r="C2635" s="4"/>
      <c r="D2635" s="2"/>
      <c r="E2635" s="2"/>
    </row>
    <row r="2636" spans="1:5" ht="15">
      <c r="A2636" s="5" t="s">
        <v>153</v>
      </c>
      <c r="B2636" s="4">
        <f>SUM(B2624:B2635)</f>
        <v>42468.26</v>
      </c>
      <c r="C2636" s="4"/>
      <c r="D2636" s="2"/>
      <c r="E2636" s="2"/>
    </row>
    <row r="2637" spans="1:5" ht="15">
      <c r="A2637" s="5" t="s">
        <v>2</v>
      </c>
      <c r="B2637" s="4">
        <f>SUM(B2623:B2635)</f>
        <v>-42801.31000000001</v>
      </c>
      <c r="C2637" s="4">
        <f>SUM(C2624:C2635)</f>
        <v>27190.61</v>
      </c>
      <c r="D2637" s="2"/>
      <c r="E2637" s="2"/>
    </row>
    <row r="2638" spans="1:5" ht="15">
      <c r="A2638" s="5"/>
      <c r="B2638" s="4"/>
      <c r="C2638" s="8">
        <f>B2637-C2637</f>
        <v>-69991.92000000001</v>
      </c>
      <c r="D2638" s="2"/>
      <c r="E2638" s="2"/>
    </row>
    <row r="2639" spans="4:5" ht="15">
      <c r="D2639" s="2"/>
      <c r="E2639" s="2"/>
    </row>
    <row r="2640" spans="4:5" ht="15">
      <c r="D2640" s="2"/>
      <c r="E2640" s="2"/>
    </row>
    <row r="2641" ht="15">
      <c r="A2641" s="7" t="s">
        <v>151</v>
      </c>
    </row>
    <row r="2665" ht="9.75" customHeight="1"/>
    <row r="2666" ht="15" hidden="1"/>
    <row r="2667" ht="15" hidden="1"/>
    <row r="2668" ht="15" hidden="1"/>
    <row r="2669" ht="15" hidden="1"/>
    <row r="2670" ht="15" hidden="1"/>
    <row r="2671" spans="1:5" ht="15">
      <c r="A2671" s="6" t="s">
        <v>132</v>
      </c>
      <c r="B2671" s="3"/>
      <c r="C2671" s="3"/>
      <c r="D2671" s="3"/>
      <c r="E2671" s="3"/>
    </row>
    <row r="2672" spans="4:5" ht="15">
      <c r="D2672" s="2"/>
      <c r="E2672" s="2"/>
    </row>
    <row r="2673" spans="1:5" ht="15">
      <c r="A2673" s="1"/>
      <c r="B2673" s="1" t="s">
        <v>0</v>
      </c>
      <c r="C2673" s="1" t="s">
        <v>1</v>
      </c>
      <c r="D2673" s="2"/>
      <c r="E2673" s="2"/>
    </row>
    <row r="2674" spans="1:5" ht="15">
      <c r="A2674" s="1" t="s">
        <v>79</v>
      </c>
      <c r="B2674" s="4">
        <v>-3973.41</v>
      </c>
      <c r="C2674" s="4"/>
      <c r="D2674" s="2"/>
      <c r="E2674" s="2"/>
    </row>
    <row r="2675" spans="1:5" ht="15">
      <c r="A2675" s="5">
        <v>42736</v>
      </c>
      <c r="B2675" s="4">
        <v>10048.87</v>
      </c>
      <c r="C2675" s="4"/>
      <c r="D2675" s="2"/>
      <c r="E2675" s="2"/>
    </row>
    <row r="2676" spans="1:5" ht="15">
      <c r="A2676" s="5">
        <v>42767</v>
      </c>
      <c r="B2676" s="4">
        <v>9201.65</v>
      </c>
      <c r="C2676" s="4">
        <v>12029.76</v>
      </c>
      <c r="D2676" s="2"/>
      <c r="E2676" s="2"/>
    </row>
    <row r="2677" spans="1:5" ht="15">
      <c r="A2677" s="5">
        <v>42795</v>
      </c>
      <c r="B2677" s="4">
        <v>10562.46</v>
      </c>
      <c r="C2677" s="4"/>
      <c r="D2677" s="2"/>
      <c r="E2677" s="2"/>
    </row>
    <row r="2678" spans="1:5" ht="15">
      <c r="A2678" s="5">
        <v>42826</v>
      </c>
      <c r="B2678" s="4">
        <v>16098.93</v>
      </c>
      <c r="C2678" s="4"/>
      <c r="D2678" s="2"/>
      <c r="E2678" s="2"/>
    </row>
    <row r="2679" spans="1:5" ht="15">
      <c r="A2679" s="5">
        <v>42856</v>
      </c>
      <c r="B2679" s="4">
        <v>9666.72</v>
      </c>
      <c r="C2679" s="4">
        <v>8595.69</v>
      </c>
      <c r="D2679" s="2"/>
      <c r="E2679" s="2"/>
    </row>
    <row r="2680" spans="1:5" ht="15">
      <c r="A2680" s="5">
        <v>42887</v>
      </c>
      <c r="B2680" s="4">
        <v>10016.72</v>
      </c>
      <c r="C2680" s="4">
        <v>15296.94</v>
      </c>
      <c r="D2680" s="2"/>
      <c r="E2680" s="2"/>
    </row>
    <row r="2681" spans="1:5" ht="15">
      <c r="A2681" s="5">
        <v>42917</v>
      </c>
      <c r="B2681" s="4">
        <v>10829.29</v>
      </c>
      <c r="C2681" s="4">
        <v>3909.15</v>
      </c>
      <c r="D2681" s="2"/>
      <c r="E2681" s="2"/>
    </row>
    <row r="2682" spans="1:5" ht="15">
      <c r="A2682" s="5">
        <v>42948</v>
      </c>
      <c r="B2682" s="4">
        <v>8943.33</v>
      </c>
      <c r="C2682" s="4"/>
      <c r="D2682" s="2"/>
      <c r="E2682" s="2"/>
    </row>
    <row r="2683" spans="1:5" ht="15">
      <c r="A2683" s="5">
        <v>42979</v>
      </c>
      <c r="B2683" s="4">
        <f>101752.69+9449.62</f>
        <v>111202.31</v>
      </c>
      <c r="C2683" s="4">
        <v>2967.45</v>
      </c>
      <c r="D2683" s="2"/>
      <c r="E2683" s="2"/>
    </row>
    <row r="2684" spans="1:5" ht="15">
      <c r="A2684" s="5">
        <v>43009</v>
      </c>
      <c r="B2684" s="4">
        <v>11203.82</v>
      </c>
      <c r="C2684" s="4">
        <v>913.12</v>
      </c>
      <c r="D2684" s="2"/>
      <c r="E2684" s="2"/>
    </row>
    <row r="2685" spans="1:5" ht="15">
      <c r="A2685" s="5">
        <v>43040</v>
      </c>
      <c r="B2685" s="4">
        <v>10011.98</v>
      </c>
      <c r="C2685" s="4"/>
      <c r="D2685" s="2"/>
      <c r="E2685" s="2"/>
    </row>
    <row r="2686" spans="1:5" ht="15">
      <c r="A2686" s="5">
        <v>43070</v>
      </c>
      <c r="B2686" s="4">
        <v>12233.73</v>
      </c>
      <c r="C2686" s="4">
        <v>38306.33</v>
      </c>
      <c r="D2686" s="2"/>
      <c r="E2686" s="2"/>
    </row>
    <row r="2687" spans="1:5" ht="15">
      <c r="A2687" s="5" t="s">
        <v>153</v>
      </c>
      <c r="B2687" s="4">
        <f>SUM(B2675:B2686)</f>
        <v>230019.81000000006</v>
      </c>
      <c r="C2687" s="4"/>
      <c r="D2687" s="2"/>
      <c r="E2687" s="2"/>
    </row>
    <row r="2688" spans="1:5" ht="15">
      <c r="A2688" s="5" t="s">
        <v>2</v>
      </c>
      <c r="B2688" s="4">
        <f>SUM(B2674:B2686)</f>
        <v>226046.40000000002</v>
      </c>
      <c r="C2688" s="4">
        <f>SUM(C2675:C2686)</f>
        <v>82018.44</v>
      </c>
      <c r="D2688" s="2"/>
      <c r="E2688" s="2"/>
    </row>
    <row r="2689" spans="1:5" ht="15">
      <c r="A2689" s="5"/>
      <c r="B2689" s="4"/>
      <c r="C2689" s="9">
        <f>B2688-C2688</f>
        <v>144027.96000000002</v>
      </c>
      <c r="D2689" s="2"/>
      <c r="E2689" s="2"/>
    </row>
    <row r="2690" spans="4:5" ht="15">
      <c r="D2690" s="2"/>
      <c r="E2690" s="2"/>
    </row>
    <row r="2691" spans="4:5" ht="15">
      <c r="D2691" s="2"/>
      <c r="E2691" s="2"/>
    </row>
    <row r="2692" ht="15">
      <c r="A2692" s="7" t="s">
        <v>151</v>
      </c>
    </row>
    <row r="2722" spans="1:5" ht="15">
      <c r="A2722" s="6" t="s">
        <v>133</v>
      </c>
      <c r="B2722" s="3"/>
      <c r="C2722" s="3"/>
      <c r="D2722" s="3"/>
      <c r="E2722" s="3"/>
    </row>
    <row r="2723" spans="4:5" ht="15">
      <c r="D2723" s="2"/>
      <c r="E2723" s="2"/>
    </row>
    <row r="2724" spans="1:5" ht="15">
      <c r="A2724" s="1"/>
      <c r="B2724" s="1" t="s">
        <v>0</v>
      </c>
      <c r="C2724" s="1" t="s">
        <v>1</v>
      </c>
      <c r="D2724" s="2"/>
      <c r="E2724" s="2"/>
    </row>
    <row r="2725" spans="1:5" ht="15">
      <c r="A2725" s="1" t="s">
        <v>79</v>
      </c>
      <c r="B2725" s="4">
        <v>154508.89</v>
      </c>
      <c r="C2725" s="4"/>
      <c r="D2725" s="2"/>
      <c r="E2725" s="2"/>
    </row>
    <row r="2726" spans="1:5" ht="15">
      <c r="A2726" s="5">
        <v>42736</v>
      </c>
      <c r="B2726" s="4">
        <v>8231.72</v>
      </c>
      <c r="C2726" s="4">
        <v>5010.81</v>
      </c>
      <c r="D2726" s="2"/>
      <c r="E2726" s="2"/>
    </row>
    <row r="2727" spans="1:5" ht="15">
      <c r="A2727" s="5">
        <v>42767</v>
      </c>
      <c r="B2727" s="4">
        <v>7633.13</v>
      </c>
      <c r="C2727" s="4"/>
      <c r="D2727" s="2"/>
      <c r="E2727" s="2"/>
    </row>
    <row r="2728" spans="1:5" ht="15">
      <c r="A2728" s="5">
        <v>42795</v>
      </c>
      <c r="B2728" s="4">
        <v>8859.69</v>
      </c>
      <c r="C2728" s="4"/>
      <c r="D2728" s="2"/>
      <c r="E2728" s="2"/>
    </row>
    <row r="2729" spans="1:5" ht="15">
      <c r="A2729" s="5">
        <v>42826</v>
      </c>
      <c r="B2729" s="4">
        <v>7338.63</v>
      </c>
      <c r="C2729" s="4"/>
      <c r="D2729" s="2"/>
      <c r="E2729" s="2"/>
    </row>
    <row r="2730" spans="1:5" ht="15">
      <c r="A2730" s="5">
        <v>42856</v>
      </c>
      <c r="B2730" s="4">
        <v>7542.36</v>
      </c>
      <c r="C2730" s="4">
        <v>2310.06</v>
      </c>
      <c r="D2730" s="2"/>
      <c r="E2730" s="2"/>
    </row>
    <row r="2731" spans="1:5" ht="15">
      <c r="A2731" s="5">
        <v>42887</v>
      </c>
      <c r="B2731" s="4">
        <v>8028.8</v>
      </c>
      <c r="C2731" s="4">
        <v>7551.36</v>
      </c>
      <c r="D2731" s="2"/>
      <c r="E2731" s="2"/>
    </row>
    <row r="2732" spans="1:5" ht="15">
      <c r="A2732" s="5">
        <v>42917</v>
      </c>
      <c r="B2732" s="4">
        <v>7223.88</v>
      </c>
      <c r="C2732" s="4"/>
      <c r="D2732" s="2"/>
      <c r="E2732" s="2"/>
    </row>
    <row r="2733" spans="1:5" ht="15">
      <c r="A2733" s="5">
        <v>42948</v>
      </c>
      <c r="B2733" s="4">
        <v>7915.37</v>
      </c>
      <c r="C2733" s="4"/>
      <c r="D2733" s="2"/>
      <c r="E2733" s="2"/>
    </row>
    <row r="2734" spans="1:5" ht="15">
      <c r="A2734" s="5">
        <v>42979</v>
      </c>
      <c r="B2734" s="4">
        <v>8131.47</v>
      </c>
      <c r="C2734" s="4">
        <v>4057.53</v>
      </c>
      <c r="D2734" s="2"/>
      <c r="E2734" s="2"/>
    </row>
    <row r="2735" spans="1:5" ht="15">
      <c r="A2735" s="5">
        <v>43009</v>
      </c>
      <c r="B2735" s="4">
        <v>18088.38</v>
      </c>
      <c r="C2735" s="4">
        <v>1199.56</v>
      </c>
      <c r="D2735" s="2"/>
      <c r="E2735" s="2"/>
    </row>
    <row r="2736" spans="1:5" ht="15">
      <c r="A2736" s="5">
        <v>43040</v>
      </c>
      <c r="B2736" s="4">
        <v>18131.06</v>
      </c>
      <c r="C2736" s="4"/>
      <c r="D2736" s="2"/>
      <c r="E2736" s="2"/>
    </row>
    <row r="2737" spans="1:5" ht="15">
      <c r="A2737" s="5">
        <v>43070</v>
      </c>
      <c r="B2737" s="4">
        <f>19177.08+319</f>
        <v>19496.08</v>
      </c>
      <c r="C2737" s="4"/>
      <c r="D2737" s="2"/>
      <c r="E2737" s="2"/>
    </row>
    <row r="2738" spans="1:5" ht="15">
      <c r="A2738" s="5" t="s">
        <v>153</v>
      </c>
      <c r="B2738" s="4">
        <f>SUM(B2726:B2737)</f>
        <v>126620.57</v>
      </c>
      <c r="C2738" s="4"/>
      <c r="D2738" s="2"/>
      <c r="E2738" s="2"/>
    </row>
    <row r="2739" spans="1:5" ht="15">
      <c r="A2739" s="5" t="s">
        <v>2</v>
      </c>
      <c r="B2739" s="4">
        <f>SUM(B2725:B2737)</f>
        <v>281129.46</v>
      </c>
      <c r="C2739" s="4">
        <f>SUM(C2726:C2737)</f>
        <v>20129.32</v>
      </c>
      <c r="D2739" s="2"/>
      <c r="E2739" s="2"/>
    </row>
    <row r="2740" spans="1:5" ht="15">
      <c r="A2740" s="5"/>
      <c r="B2740" s="4"/>
      <c r="C2740" s="9">
        <f>B2739-C2739</f>
        <v>261000.14</v>
      </c>
      <c r="D2740" s="2"/>
      <c r="E2740" s="2"/>
    </row>
    <row r="2741" spans="4:5" ht="15">
      <c r="D2741" s="2"/>
      <c r="E2741" s="2"/>
    </row>
    <row r="2742" spans="4:5" ht="15">
      <c r="D2742" s="2"/>
      <c r="E2742" s="2"/>
    </row>
    <row r="2743" ht="15">
      <c r="A2743" s="7" t="s">
        <v>151</v>
      </c>
    </row>
    <row r="2773" spans="1:5" ht="15">
      <c r="A2773" s="6" t="s">
        <v>134</v>
      </c>
      <c r="B2773" s="3"/>
      <c r="C2773" s="3"/>
      <c r="D2773" s="3"/>
      <c r="E2773" s="3"/>
    </row>
    <row r="2774" spans="4:5" ht="15">
      <c r="D2774" s="2"/>
      <c r="E2774" s="2"/>
    </row>
    <row r="2775" spans="1:5" ht="15">
      <c r="A2775" s="1"/>
      <c r="B2775" s="1" t="s">
        <v>0</v>
      </c>
      <c r="C2775" s="1" t="s">
        <v>1</v>
      </c>
      <c r="D2775" s="2"/>
      <c r="E2775" s="2"/>
    </row>
    <row r="2776" spans="1:5" ht="15">
      <c r="A2776" s="1" t="s">
        <v>79</v>
      </c>
      <c r="B2776" s="4">
        <v>27816.74</v>
      </c>
      <c r="C2776" s="4"/>
      <c r="D2776" s="2"/>
      <c r="E2776" s="2"/>
    </row>
    <row r="2777" spans="1:5" ht="15">
      <c r="A2777" s="5">
        <v>42736</v>
      </c>
      <c r="B2777" s="4">
        <v>7826.08</v>
      </c>
      <c r="C2777" s="4"/>
      <c r="D2777" s="2"/>
      <c r="E2777" s="2"/>
    </row>
    <row r="2778" spans="1:5" ht="15">
      <c r="A2778" s="5">
        <v>42767</v>
      </c>
      <c r="B2778" s="4">
        <v>6273.25</v>
      </c>
      <c r="C2778" s="4"/>
      <c r="D2778" s="2"/>
      <c r="E2778" s="2"/>
    </row>
    <row r="2779" spans="1:5" ht="15">
      <c r="A2779" s="5">
        <v>42795</v>
      </c>
      <c r="B2779" s="4">
        <v>6591.93</v>
      </c>
      <c r="C2779" s="4"/>
      <c r="D2779" s="2"/>
      <c r="E2779" s="2"/>
    </row>
    <row r="2780" spans="1:5" ht="15">
      <c r="A2780" s="5">
        <v>42826</v>
      </c>
      <c r="B2780" s="4">
        <v>6213.69</v>
      </c>
      <c r="C2780" s="4"/>
      <c r="D2780" s="2"/>
      <c r="E2780" s="2"/>
    </row>
    <row r="2781" spans="1:5" ht="15">
      <c r="A2781" s="5">
        <v>42856</v>
      </c>
      <c r="B2781" s="4">
        <v>6638.74</v>
      </c>
      <c r="C2781" s="4">
        <v>2310.06</v>
      </c>
      <c r="D2781" s="2"/>
      <c r="E2781" s="2"/>
    </row>
    <row r="2782" spans="1:5" ht="15">
      <c r="A2782" s="5">
        <v>42887</v>
      </c>
      <c r="B2782" s="4">
        <v>6948.98</v>
      </c>
      <c r="C2782" s="4">
        <v>4034.72</v>
      </c>
      <c r="D2782" s="2"/>
      <c r="E2782" s="2"/>
    </row>
    <row r="2783" spans="1:5" ht="15">
      <c r="A2783" s="5">
        <v>42917</v>
      </c>
      <c r="B2783" s="4">
        <v>5923.49</v>
      </c>
      <c r="C2783" s="4">
        <v>25690.15</v>
      </c>
      <c r="D2783" s="2"/>
      <c r="E2783" s="2"/>
    </row>
    <row r="2784" spans="1:5" ht="15">
      <c r="A2784" s="5">
        <v>42948</v>
      </c>
      <c r="B2784" s="4">
        <v>6967.1</v>
      </c>
      <c r="C2784" s="4">
        <v>7911.93</v>
      </c>
      <c r="D2784" s="2"/>
      <c r="E2784" s="2"/>
    </row>
    <row r="2785" spans="1:5" ht="15">
      <c r="A2785" s="5">
        <v>42979</v>
      </c>
      <c r="B2785" s="4">
        <v>15307.01</v>
      </c>
      <c r="C2785" s="4"/>
      <c r="D2785" s="2"/>
      <c r="E2785" s="2"/>
    </row>
    <row r="2786" spans="1:5" ht="15">
      <c r="A2786" s="5">
        <v>43009</v>
      </c>
      <c r="B2786" s="4">
        <v>21241.83</v>
      </c>
      <c r="C2786" s="4">
        <v>49458.42</v>
      </c>
      <c r="D2786" s="2"/>
      <c r="E2786" s="2"/>
    </row>
    <row r="2787" spans="1:5" ht="15">
      <c r="A2787" s="5">
        <v>43040</v>
      </c>
      <c r="B2787" s="4">
        <v>16412.91</v>
      </c>
      <c r="C2787" s="4">
        <f>1040.15+42467</f>
        <v>43507.15</v>
      </c>
      <c r="D2787" s="2"/>
      <c r="E2787" s="2"/>
    </row>
    <row r="2788" spans="1:5" ht="15">
      <c r="A2788" s="5">
        <v>43070</v>
      </c>
      <c r="B2788" s="4">
        <f>17239.38</f>
        <v>17239.38</v>
      </c>
      <c r="C2788" s="4"/>
      <c r="D2788" s="2"/>
      <c r="E2788" s="2"/>
    </row>
    <row r="2789" spans="1:5" ht="15">
      <c r="A2789" s="5" t="s">
        <v>153</v>
      </c>
      <c r="B2789" s="4">
        <f>SUM(B2777:B2788)</f>
        <v>123584.39</v>
      </c>
      <c r="C2789" s="4"/>
      <c r="D2789" s="2"/>
      <c r="E2789" s="2"/>
    </row>
    <row r="2790" spans="1:5" ht="15">
      <c r="A2790" s="5" t="s">
        <v>2</v>
      </c>
      <c r="B2790" s="4">
        <f>SUM(B2776:B2788)</f>
        <v>151401.13</v>
      </c>
      <c r="C2790" s="4">
        <f>SUM(C2777:C2788)</f>
        <v>132912.43</v>
      </c>
      <c r="D2790" s="2"/>
      <c r="E2790" s="2"/>
    </row>
    <row r="2791" spans="1:5" ht="15">
      <c r="A2791" s="5"/>
      <c r="B2791" s="4"/>
      <c r="C2791" s="10">
        <f>B2790-C2790</f>
        <v>18488.70000000001</v>
      </c>
      <c r="D2791" s="2"/>
      <c r="E2791" s="2"/>
    </row>
    <row r="2792" spans="4:5" ht="15">
      <c r="D2792" s="2"/>
      <c r="E2792" s="2"/>
    </row>
    <row r="2793" spans="4:5" ht="15">
      <c r="D2793" s="2"/>
      <c r="E2793" s="2"/>
    </row>
    <row r="2795" ht="15">
      <c r="A2795" s="7" t="s">
        <v>151</v>
      </c>
    </row>
    <row r="2825" spans="1:5" ht="15">
      <c r="A2825" s="6" t="s">
        <v>135</v>
      </c>
      <c r="B2825" s="3"/>
      <c r="C2825" s="3"/>
      <c r="D2825" s="3"/>
      <c r="E2825" s="3"/>
    </row>
    <row r="2826" spans="4:5" ht="15">
      <c r="D2826" s="2"/>
      <c r="E2826" s="2"/>
    </row>
    <row r="2827" spans="1:5" ht="15">
      <c r="A2827" s="1"/>
      <c r="B2827" s="1" t="s">
        <v>0</v>
      </c>
      <c r="C2827" s="1" t="s">
        <v>1</v>
      </c>
      <c r="D2827" s="2"/>
      <c r="E2827" s="2"/>
    </row>
    <row r="2828" spans="1:5" ht="15">
      <c r="A2828" s="1" t="s">
        <v>79</v>
      </c>
      <c r="B2828" s="4">
        <v>-9544.25</v>
      </c>
      <c r="C2828" s="4"/>
      <c r="D2828" s="2"/>
      <c r="E2828" s="2"/>
    </row>
    <row r="2829" spans="1:5" ht="15">
      <c r="A2829" s="5">
        <v>42736</v>
      </c>
      <c r="B2829" s="4">
        <v>5333.5</v>
      </c>
      <c r="C2829" s="4">
        <v>1942.72</v>
      </c>
      <c r="D2829" s="2"/>
      <c r="E2829" s="2"/>
    </row>
    <row r="2830" spans="1:5" ht="15">
      <c r="A2830" s="5">
        <v>42767</v>
      </c>
      <c r="B2830" s="4">
        <v>5416.59</v>
      </c>
      <c r="C2830" s="4"/>
      <c r="D2830" s="2"/>
      <c r="E2830" s="2"/>
    </row>
    <row r="2831" spans="1:5" ht="15">
      <c r="A2831" s="5">
        <v>42795</v>
      </c>
      <c r="B2831" s="4">
        <v>5754.15</v>
      </c>
      <c r="C2831" s="4"/>
      <c r="D2831" s="2"/>
      <c r="E2831" s="2"/>
    </row>
    <row r="2832" spans="1:5" ht="15">
      <c r="A2832" s="5">
        <v>42826</v>
      </c>
      <c r="B2832" s="4">
        <v>6355.04</v>
      </c>
      <c r="C2832" s="4"/>
      <c r="D2832" s="2"/>
      <c r="E2832" s="2"/>
    </row>
    <row r="2833" spans="1:5" ht="15">
      <c r="A2833" s="5">
        <v>42856</v>
      </c>
      <c r="B2833" s="4">
        <v>5267.38</v>
      </c>
      <c r="C2833" s="4"/>
      <c r="D2833" s="2"/>
      <c r="E2833" s="2"/>
    </row>
    <row r="2834" spans="1:5" ht="15">
      <c r="A2834" s="5">
        <v>42887</v>
      </c>
      <c r="B2834" s="4">
        <v>6241.52</v>
      </c>
      <c r="C2834" s="4"/>
      <c r="D2834" s="2"/>
      <c r="E2834" s="2"/>
    </row>
    <row r="2835" spans="1:5" ht="15">
      <c r="A2835" s="5">
        <v>42917</v>
      </c>
      <c r="B2835" s="4">
        <v>7029.62</v>
      </c>
      <c r="C2835" s="4">
        <v>34451.97</v>
      </c>
      <c r="D2835" s="2"/>
      <c r="E2835" s="2"/>
    </row>
    <row r="2836" spans="1:5" ht="15">
      <c r="A2836" s="5">
        <v>42948</v>
      </c>
      <c r="B2836" s="4">
        <v>5580.97</v>
      </c>
      <c r="C2836" s="4">
        <v>9168.11</v>
      </c>
      <c r="D2836" s="2"/>
      <c r="E2836" s="2"/>
    </row>
    <row r="2837" spans="1:5" ht="15">
      <c r="A2837" s="5">
        <v>42979</v>
      </c>
      <c r="B2837" s="4">
        <v>6691.65</v>
      </c>
      <c r="C2837" s="4">
        <f>1785.21+64217</f>
        <v>66002.21</v>
      </c>
      <c r="D2837" s="2"/>
      <c r="E2837" s="2"/>
    </row>
    <row r="2838" spans="1:5" ht="15">
      <c r="A2838" s="5">
        <v>43009</v>
      </c>
      <c r="B2838" s="4">
        <f>4485.01+44151.82</f>
        <v>48636.83</v>
      </c>
      <c r="C2838" s="4">
        <v>471.18</v>
      </c>
      <c r="D2838" s="2"/>
      <c r="E2838" s="2"/>
    </row>
    <row r="2839" spans="1:5" ht="15">
      <c r="A2839" s="5">
        <v>43040</v>
      </c>
      <c r="B2839" s="4">
        <f>4599.17+47091.91</f>
        <v>51691.08</v>
      </c>
      <c r="C2839" s="4">
        <v>5405.11</v>
      </c>
      <c r="D2839" s="2"/>
      <c r="E2839" s="2"/>
    </row>
    <row r="2840" spans="1:5" ht="15">
      <c r="A2840" s="5">
        <v>43070</v>
      </c>
      <c r="B2840" s="4">
        <f>5567.25+1116.64</f>
        <v>6683.89</v>
      </c>
      <c r="C2840" s="4"/>
      <c r="D2840" s="2"/>
      <c r="E2840" s="2"/>
    </row>
    <row r="2841" spans="1:5" ht="15">
      <c r="A2841" s="5" t="s">
        <v>153</v>
      </c>
      <c r="B2841" s="4">
        <f>SUM(B2829:B2840)</f>
        <v>160682.22000000003</v>
      </c>
      <c r="C2841" s="4"/>
      <c r="D2841" s="2"/>
      <c r="E2841" s="2"/>
    </row>
    <row r="2842" spans="1:5" ht="15">
      <c r="A2842" s="5" t="s">
        <v>2</v>
      </c>
      <c r="B2842" s="4">
        <f>SUM(B2828:B2840)</f>
        <v>151137.97000000003</v>
      </c>
      <c r="C2842" s="4">
        <f>SUM(C2829:C2840)</f>
        <v>117441.3</v>
      </c>
      <c r="D2842" s="2"/>
      <c r="E2842" s="2"/>
    </row>
    <row r="2843" spans="1:5" ht="15">
      <c r="A2843" s="5"/>
      <c r="B2843" s="4"/>
      <c r="C2843" s="8">
        <f>B2842-C2842</f>
        <v>33696.67000000003</v>
      </c>
      <c r="D2843" s="2"/>
      <c r="E2843" s="2"/>
    </row>
    <row r="2844" spans="4:5" ht="15">
      <c r="D2844" s="2"/>
      <c r="E2844" s="2"/>
    </row>
    <row r="2845" spans="4:5" ht="15">
      <c r="D2845" s="2"/>
      <c r="E2845" s="2"/>
    </row>
    <row r="2847" ht="15">
      <c r="A2847" s="7" t="s">
        <v>151</v>
      </c>
    </row>
    <row r="2875" spans="1:5" ht="15">
      <c r="A2875" s="6" t="s">
        <v>136</v>
      </c>
      <c r="B2875" s="3"/>
      <c r="C2875" s="3"/>
      <c r="D2875" s="3"/>
      <c r="E2875" s="3"/>
    </row>
    <row r="2876" spans="4:5" ht="15">
      <c r="D2876" s="2"/>
      <c r="E2876" s="2"/>
    </row>
    <row r="2877" spans="1:5" ht="15">
      <c r="A2877" s="1"/>
      <c r="B2877" s="1" t="s">
        <v>0</v>
      </c>
      <c r="C2877" s="1" t="s">
        <v>1</v>
      </c>
      <c r="D2877" s="2"/>
      <c r="E2877" s="2"/>
    </row>
    <row r="2878" spans="1:5" ht="15">
      <c r="A2878" s="1" t="s">
        <v>79</v>
      </c>
      <c r="B2878" s="4">
        <v>116786.66</v>
      </c>
      <c r="C2878" s="4"/>
      <c r="D2878" s="2"/>
      <c r="E2878" s="2"/>
    </row>
    <row r="2879" spans="1:5" ht="15">
      <c r="A2879" s="5">
        <v>42736</v>
      </c>
      <c r="B2879" s="4">
        <v>5849.66</v>
      </c>
      <c r="C2879" s="4"/>
      <c r="D2879" s="2"/>
      <c r="E2879" s="2"/>
    </row>
    <row r="2880" spans="1:5" ht="15">
      <c r="A2880" s="5">
        <v>42767</v>
      </c>
      <c r="B2880" s="4">
        <v>5977.28</v>
      </c>
      <c r="C2880" s="4"/>
      <c r="D2880" s="2"/>
      <c r="E2880" s="2"/>
    </row>
    <row r="2881" spans="1:5" ht="15">
      <c r="A2881" s="5">
        <v>42795</v>
      </c>
      <c r="B2881" s="4">
        <v>4479.24</v>
      </c>
      <c r="C2881" s="4"/>
      <c r="D2881" s="2"/>
      <c r="E2881" s="2"/>
    </row>
    <row r="2882" spans="1:5" ht="15">
      <c r="A2882" s="5">
        <v>42826</v>
      </c>
      <c r="B2882" s="4">
        <v>5014.14</v>
      </c>
      <c r="C2882" s="4"/>
      <c r="D2882" s="2"/>
      <c r="E2882" s="2"/>
    </row>
    <row r="2883" spans="1:5" ht="15">
      <c r="A2883" s="5">
        <v>42856</v>
      </c>
      <c r="B2883" s="4">
        <v>3600.29</v>
      </c>
      <c r="C2883" s="4"/>
      <c r="D2883" s="2"/>
      <c r="E2883" s="2"/>
    </row>
    <row r="2884" spans="1:5" ht="15">
      <c r="A2884" s="5">
        <v>42887</v>
      </c>
      <c r="B2884" s="4">
        <v>5200.35</v>
      </c>
      <c r="C2884" s="4">
        <v>7926.73</v>
      </c>
      <c r="D2884" s="2"/>
      <c r="E2884" s="2"/>
    </row>
    <row r="2885" spans="1:5" ht="15">
      <c r="A2885" s="5">
        <v>42917</v>
      </c>
      <c r="B2885" s="4">
        <v>4289.58</v>
      </c>
      <c r="C2885" s="4"/>
      <c r="D2885" s="2"/>
      <c r="E2885" s="2"/>
    </row>
    <row r="2886" spans="1:5" ht="15">
      <c r="A2886" s="5">
        <v>42948</v>
      </c>
      <c r="B2886" s="4">
        <v>4507.69</v>
      </c>
      <c r="C2886" s="4">
        <v>57587.34</v>
      </c>
      <c r="D2886" s="2"/>
      <c r="E2886" s="2"/>
    </row>
    <row r="2887" spans="1:5" ht="15">
      <c r="A2887" s="5">
        <v>42979</v>
      </c>
      <c r="B2887" s="4">
        <v>3607.16</v>
      </c>
      <c r="C2887" s="4"/>
      <c r="D2887" s="2"/>
      <c r="E2887" s="2"/>
    </row>
    <row r="2888" spans="1:5" ht="15">
      <c r="A2888" s="5">
        <v>43009</v>
      </c>
      <c r="B2888" s="4">
        <v>4402.76</v>
      </c>
      <c r="C2888" s="4">
        <v>3737.52</v>
      </c>
      <c r="D2888" s="2"/>
      <c r="E2888" s="2"/>
    </row>
    <row r="2889" spans="1:5" ht="15">
      <c r="A2889" s="5">
        <v>43040</v>
      </c>
      <c r="B2889" s="4">
        <v>3833.03</v>
      </c>
      <c r="C2889" s="4"/>
      <c r="D2889" s="2"/>
      <c r="E2889" s="2"/>
    </row>
    <row r="2890" spans="1:5" ht="15">
      <c r="A2890" s="5">
        <v>43070</v>
      </c>
      <c r="B2890" s="4">
        <v>4189.46</v>
      </c>
      <c r="C2890" s="4"/>
      <c r="D2890" s="2"/>
      <c r="E2890" s="2"/>
    </row>
    <row r="2891" spans="1:5" ht="15">
      <c r="A2891" s="5" t="s">
        <v>158</v>
      </c>
      <c r="B2891" s="4">
        <f>SUM(B2879:B2890)</f>
        <v>54950.64</v>
      </c>
      <c r="C2891" s="4"/>
      <c r="D2891" s="2"/>
      <c r="E2891" s="2"/>
    </row>
    <row r="2892" spans="1:5" ht="15">
      <c r="A2892" s="5" t="s">
        <v>2</v>
      </c>
      <c r="B2892" s="4">
        <f>SUM(B2878:B2890)</f>
        <v>171737.30000000002</v>
      </c>
      <c r="C2892" s="4">
        <f>SUM(C2879:C2890)</f>
        <v>69251.59</v>
      </c>
      <c r="D2892" s="2"/>
      <c r="E2892" s="2"/>
    </row>
    <row r="2893" spans="1:5" ht="15">
      <c r="A2893" s="5"/>
      <c r="B2893" s="4"/>
      <c r="C2893" s="10">
        <f>B2892-C2892</f>
        <v>102485.71000000002</v>
      </c>
      <c r="D2893" s="2"/>
      <c r="E2893" s="2"/>
    </row>
    <row r="2894" spans="4:5" ht="15">
      <c r="D2894" s="2"/>
      <c r="E2894" s="2"/>
    </row>
    <row r="2895" spans="4:5" ht="15">
      <c r="D2895" s="2"/>
      <c r="E2895" s="2"/>
    </row>
    <row r="2897" ht="15">
      <c r="A2897" s="7" t="s">
        <v>151</v>
      </c>
    </row>
    <row r="2920" ht="1.5" customHeight="1"/>
    <row r="2921" ht="15" hidden="1"/>
    <row r="2922" ht="15" hidden="1"/>
    <row r="2923" ht="15" hidden="1"/>
    <row r="2924" ht="15" hidden="1"/>
    <row r="2926" spans="1:5" ht="15">
      <c r="A2926" s="6" t="s">
        <v>137</v>
      </c>
      <c r="B2926" s="3"/>
      <c r="C2926" s="3"/>
      <c r="D2926" s="3"/>
      <c r="E2926" s="3"/>
    </row>
    <row r="2927" spans="4:5" ht="15">
      <c r="D2927" s="2"/>
      <c r="E2927" s="2"/>
    </row>
    <row r="2928" spans="1:5" ht="15">
      <c r="A2928" s="1"/>
      <c r="B2928" s="1" t="s">
        <v>0</v>
      </c>
      <c r="C2928" s="1" t="s">
        <v>1</v>
      </c>
      <c r="D2928" s="2"/>
      <c r="E2928" s="2"/>
    </row>
    <row r="2929" spans="1:5" ht="15">
      <c r="A2929" s="1" t="s">
        <v>79</v>
      </c>
      <c r="B2929" s="4">
        <v>-10600.42</v>
      </c>
      <c r="C2929" s="4"/>
      <c r="D2929" s="2"/>
      <c r="E2929" s="2"/>
    </row>
    <row r="2930" spans="1:5" ht="15">
      <c r="A2930" s="5">
        <v>42736</v>
      </c>
      <c r="B2930" s="4">
        <v>13130.28</v>
      </c>
      <c r="C2930" s="4"/>
      <c r="D2930" s="2"/>
      <c r="E2930" s="2"/>
    </row>
    <row r="2931" spans="1:5" ht="15">
      <c r="A2931" s="5">
        <v>42767</v>
      </c>
      <c r="B2931" s="4">
        <v>16318.88</v>
      </c>
      <c r="C2931" s="4"/>
      <c r="D2931" s="2"/>
      <c r="E2931" s="2"/>
    </row>
    <row r="2932" spans="1:5" ht="15">
      <c r="A2932" s="5">
        <v>42795</v>
      </c>
      <c r="B2932" s="4">
        <v>13810.98</v>
      </c>
      <c r="C2932" s="4">
        <v>3887.26</v>
      </c>
      <c r="D2932" s="2"/>
      <c r="E2932" s="2"/>
    </row>
    <row r="2933" spans="1:5" ht="15">
      <c r="A2933" s="5">
        <v>42826</v>
      </c>
      <c r="B2933" s="4">
        <v>14325.45</v>
      </c>
      <c r="C2933" s="4"/>
      <c r="D2933" s="2"/>
      <c r="E2933" s="2"/>
    </row>
    <row r="2934" spans="1:5" ht="15">
      <c r="A2934" s="5">
        <v>42856</v>
      </c>
      <c r="B2934" s="4">
        <v>13352.3</v>
      </c>
      <c r="C2934" s="4"/>
      <c r="D2934" s="2"/>
      <c r="E2934" s="2"/>
    </row>
    <row r="2935" spans="1:5" ht="15">
      <c r="A2935" s="5">
        <v>42887</v>
      </c>
      <c r="B2935" s="4">
        <v>14164.18</v>
      </c>
      <c r="C2935" s="4">
        <v>18772.87</v>
      </c>
      <c r="D2935" s="2"/>
      <c r="E2935" s="2"/>
    </row>
    <row r="2936" spans="1:5" ht="15">
      <c r="A2936" s="5">
        <v>42917</v>
      </c>
      <c r="B2936" s="4">
        <v>13868.58</v>
      </c>
      <c r="C2936" s="4"/>
      <c r="D2936" s="2"/>
      <c r="E2936" s="2"/>
    </row>
    <row r="2937" spans="1:5" ht="15">
      <c r="A2937" s="5">
        <v>42948</v>
      </c>
      <c r="B2937" s="4">
        <v>13506.87</v>
      </c>
      <c r="C2937" s="4"/>
      <c r="D2937" s="2"/>
      <c r="E2937" s="2"/>
    </row>
    <row r="2938" spans="1:5" ht="15">
      <c r="A2938" s="5">
        <v>42979</v>
      </c>
      <c r="B2938" s="4">
        <v>26392.07</v>
      </c>
      <c r="C2938" s="4"/>
      <c r="D2938" s="2"/>
      <c r="E2938" s="2"/>
    </row>
    <row r="2939" spans="1:5" ht="15">
      <c r="A2939" s="5">
        <v>43009</v>
      </c>
      <c r="B2939" s="4">
        <v>14054.72</v>
      </c>
      <c r="C2939" s="4">
        <v>2091.75</v>
      </c>
      <c r="D2939" s="2"/>
      <c r="E2939" s="2"/>
    </row>
    <row r="2940" spans="1:5" ht="15">
      <c r="A2940" s="5">
        <v>43040</v>
      </c>
      <c r="B2940" s="4">
        <v>13510.9</v>
      </c>
      <c r="C2940" s="4">
        <v>7687.37</v>
      </c>
      <c r="D2940" s="2"/>
      <c r="E2940" s="2"/>
    </row>
    <row r="2941" spans="1:5" ht="15">
      <c r="A2941" s="5">
        <v>43070</v>
      </c>
      <c r="B2941" s="4">
        <v>14523.72</v>
      </c>
      <c r="C2941" s="4"/>
      <c r="D2941" s="2"/>
      <c r="E2941" s="2"/>
    </row>
    <row r="2942" spans="1:5" ht="15">
      <c r="A2942" s="5" t="s">
        <v>153</v>
      </c>
      <c r="B2942" s="4">
        <f>SUM(B2930:B2941)</f>
        <v>180958.93</v>
      </c>
      <c r="C2942" s="4"/>
      <c r="D2942" s="2"/>
      <c r="E2942" s="2"/>
    </row>
    <row r="2943" spans="1:5" ht="15">
      <c r="A2943" s="5" t="s">
        <v>2</v>
      </c>
      <c r="B2943" s="4">
        <f>SUM(B2929:B2941)</f>
        <v>170358.50999999998</v>
      </c>
      <c r="C2943" s="4">
        <f>SUM(C2930:C2941)</f>
        <v>32439.249999999996</v>
      </c>
      <c r="D2943" s="2"/>
      <c r="E2943" s="2"/>
    </row>
    <row r="2944" spans="1:5" ht="15">
      <c r="A2944" s="5"/>
      <c r="B2944" s="4"/>
      <c r="C2944" s="9">
        <f>B2943-C2943</f>
        <v>137919.25999999998</v>
      </c>
      <c r="D2944" s="2"/>
      <c r="E2944" s="2"/>
    </row>
    <row r="2945" spans="4:5" ht="15">
      <c r="D2945" s="2"/>
      <c r="E2945" s="2"/>
    </row>
    <row r="2946" spans="4:5" ht="15">
      <c r="D2946" s="2"/>
      <c r="E2946" s="2"/>
    </row>
    <row r="2948" ht="15">
      <c r="A2948" s="7" t="s">
        <v>151</v>
      </c>
    </row>
    <row r="2977" spans="1:5" ht="15">
      <c r="A2977" s="6" t="s">
        <v>138</v>
      </c>
      <c r="B2977" s="3"/>
      <c r="C2977" s="3"/>
      <c r="D2977" s="3"/>
      <c r="E2977" s="3"/>
    </row>
    <row r="2978" spans="4:5" ht="15">
      <c r="D2978" s="2"/>
      <c r="E2978" s="2"/>
    </row>
    <row r="2979" spans="1:5" ht="15">
      <c r="A2979" s="1"/>
      <c r="B2979" s="1" t="s">
        <v>0</v>
      </c>
      <c r="C2979" s="1" t="s">
        <v>1</v>
      </c>
      <c r="D2979" s="2"/>
      <c r="E2979" s="2"/>
    </row>
    <row r="2980" spans="1:5" ht="15">
      <c r="A2980" s="1" t="s">
        <v>79</v>
      </c>
      <c r="B2980" s="4">
        <v>40125.2</v>
      </c>
      <c r="C2980" s="4"/>
      <c r="D2980" s="2"/>
      <c r="E2980" s="2"/>
    </row>
    <row r="2981" spans="1:5" ht="15">
      <c r="A2981" s="5">
        <v>42736</v>
      </c>
      <c r="B2981" s="4">
        <f>15038.49+3919.81</f>
        <v>18958.3</v>
      </c>
      <c r="C2981" s="4">
        <v>1209.04</v>
      </c>
      <c r="D2981" s="2"/>
      <c r="E2981" s="2"/>
    </row>
    <row r="2982" spans="1:5" ht="15">
      <c r="A2982" s="5">
        <v>42767</v>
      </c>
      <c r="B2982" s="4">
        <f>15591.61+4043.83</f>
        <v>19635.440000000002</v>
      </c>
      <c r="C2982" s="4"/>
      <c r="D2982" s="2"/>
      <c r="E2982" s="2"/>
    </row>
    <row r="2983" spans="1:5" ht="15">
      <c r="A2983" s="5">
        <v>42795</v>
      </c>
      <c r="B2983" s="4">
        <v>14832.8</v>
      </c>
      <c r="C2983" s="4">
        <v>2541.04</v>
      </c>
      <c r="D2983" s="2"/>
      <c r="E2983" s="2"/>
    </row>
    <row r="2984" spans="1:5" ht="15">
      <c r="A2984" s="5">
        <v>42826</v>
      </c>
      <c r="B2984" s="4">
        <f>14621.75+580.3</f>
        <v>15202.05</v>
      </c>
      <c r="C2984" s="4"/>
      <c r="D2984" s="2"/>
      <c r="E2984" s="2"/>
    </row>
    <row r="2985" spans="1:5" ht="15">
      <c r="A2985" s="5">
        <v>42856</v>
      </c>
      <c r="B2985" s="4">
        <v>14101.67</v>
      </c>
      <c r="C2985" s="4"/>
      <c r="D2985" s="2"/>
      <c r="E2985" s="2"/>
    </row>
    <row r="2986" spans="1:5" ht="15">
      <c r="A2986" s="5">
        <v>42887</v>
      </c>
      <c r="B2986" s="4">
        <v>15617.24</v>
      </c>
      <c r="C2986" s="4"/>
      <c r="D2986" s="2"/>
      <c r="E2986" s="2"/>
    </row>
    <row r="2987" spans="1:5" ht="15">
      <c r="A2987" s="5">
        <v>42917</v>
      </c>
      <c r="B2987" s="4">
        <v>13850.36</v>
      </c>
      <c r="C2987" s="4">
        <v>15481.25</v>
      </c>
      <c r="D2987" s="2"/>
      <c r="E2987" s="2"/>
    </row>
    <row r="2988" spans="1:5" ht="15">
      <c r="A2988" s="5">
        <v>42948</v>
      </c>
      <c r="B2988" s="4">
        <v>14628.63</v>
      </c>
      <c r="C2988" s="4"/>
      <c r="D2988" s="2"/>
      <c r="E2988" s="2"/>
    </row>
    <row r="2989" spans="1:5" ht="15">
      <c r="A2989" s="5">
        <v>42979</v>
      </c>
      <c r="B2989" s="4">
        <v>14327.94</v>
      </c>
      <c r="C2989" s="4">
        <v>4765</v>
      </c>
      <c r="D2989" s="2"/>
      <c r="E2989" s="2"/>
    </row>
    <row r="2990" spans="1:5" ht="15">
      <c r="A2990" s="5">
        <v>43009</v>
      </c>
      <c r="B2990" s="4">
        <v>15795.65</v>
      </c>
      <c r="C2990" s="4">
        <v>2956.55</v>
      </c>
      <c r="D2990" s="2"/>
      <c r="E2990" s="2"/>
    </row>
    <row r="2991" spans="1:5" ht="15">
      <c r="A2991" s="5">
        <v>43040</v>
      </c>
      <c r="B2991" s="4">
        <f>14886.84+87.86</f>
        <v>14974.7</v>
      </c>
      <c r="C2991" s="4">
        <v>10517.54</v>
      </c>
      <c r="D2991" s="2"/>
      <c r="E2991" s="2"/>
    </row>
    <row r="2992" spans="1:5" ht="15">
      <c r="A2992" s="5">
        <v>43070</v>
      </c>
      <c r="B2992" s="4">
        <f>16373.03+953.69</f>
        <v>17326.72</v>
      </c>
      <c r="C2992" s="4">
        <v>4793.13</v>
      </c>
      <c r="D2992" s="2"/>
      <c r="E2992" s="2"/>
    </row>
    <row r="2993" spans="1:5" ht="15">
      <c r="A2993" s="5" t="s">
        <v>153</v>
      </c>
      <c r="B2993" s="4">
        <f>SUM(B2981:B2992)</f>
        <v>189251.50000000003</v>
      </c>
      <c r="C2993" s="4"/>
      <c r="D2993" s="2"/>
      <c r="E2993" s="2"/>
    </row>
    <row r="2994" spans="1:5" ht="15">
      <c r="A2994" s="5" t="s">
        <v>2</v>
      </c>
      <c r="B2994" s="4">
        <f>SUM(B2980:B2992)</f>
        <v>229376.7</v>
      </c>
      <c r="C2994" s="4">
        <f>SUM(C2981:C2992)</f>
        <v>42263.549999999996</v>
      </c>
      <c r="D2994" s="2"/>
      <c r="E2994" s="2"/>
    </row>
    <row r="2995" spans="1:5" ht="15">
      <c r="A2995" s="5"/>
      <c r="B2995" s="4"/>
      <c r="C2995" s="9">
        <f>B2994-C2994</f>
        <v>187113.15000000002</v>
      </c>
      <c r="D2995" s="2"/>
      <c r="E2995" s="2"/>
    </row>
    <row r="2996" spans="4:5" ht="15">
      <c r="D2996" s="2"/>
      <c r="E2996" s="2"/>
    </row>
    <row r="2997" spans="4:5" ht="15">
      <c r="D2997" s="2"/>
      <c r="E2997" s="2"/>
    </row>
    <row r="2999" ht="15">
      <c r="A2999" s="7" t="s">
        <v>151</v>
      </c>
    </row>
    <row r="3028" spans="1:5" ht="15">
      <c r="A3028" s="6" t="s">
        <v>139</v>
      </c>
      <c r="B3028" s="3"/>
      <c r="C3028" s="3"/>
      <c r="D3028" s="3"/>
      <c r="E3028" s="3"/>
    </row>
    <row r="3029" spans="4:5" ht="15">
      <c r="D3029" s="2"/>
      <c r="E3029" s="2"/>
    </row>
    <row r="3030" spans="1:5" ht="15">
      <c r="A3030" s="1"/>
      <c r="B3030" s="1" t="s">
        <v>0</v>
      </c>
      <c r="C3030" s="1" t="s">
        <v>1</v>
      </c>
      <c r="D3030" s="2"/>
      <c r="E3030" s="2"/>
    </row>
    <row r="3031" spans="1:5" ht="15">
      <c r="A3031" s="1" t="s">
        <v>79</v>
      </c>
      <c r="B3031" s="4">
        <v>-62742.01</v>
      </c>
      <c r="C3031" s="4"/>
      <c r="D3031" s="2"/>
      <c r="E3031" s="2"/>
    </row>
    <row r="3032" spans="1:5" ht="15">
      <c r="A3032" s="5">
        <v>42736</v>
      </c>
      <c r="B3032" s="4">
        <v>4029.97</v>
      </c>
      <c r="C3032" s="4"/>
      <c r="D3032" s="2"/>
      <c r="E3032" s="2"/>
    </row>
    <row r="3033" spans="1:5" ht="15">
      <c r="A3033" s="5">
        <v>42767</v>
      </c>
      <c r="B3033" s="4">
        <v>4392.87</v>
      </c>
      <c r="C3033" s="4"/>
      <c r="D3033" s="2"/>
      <c r="E3033" s="2"/>
    </row>
    <row r="3034" spans="1:5" ht="15">
      <c r="A3034" s="5">
        <v>42795</v>
      </c>
      <c r="B3034" s="4">
        <v>4623.43</v>
      </c>
      <c r="C3034" s="4">
        <v>14053.93</v>
      </c>
      <c r="D3034" s="2"/>
      <c r="E3034" s="2"/>
    </row>
    <row r="3035" spans="1:5" ht="15">
      <c r="A3035" s="5">
        <v>42826</v>
      </c>
      <c r="B3035" s="4">
        <v>3801.74</v>
      </c>
      <c r="C3035" s="4"/>
      <c r="D3035" s="2"/>
      <c r="E3035" s="2"/>
    </row>
    <row r="3036" spans="1:5" ht="15">
      <c r="A3036" s="5">
        <v>42856</v>
      </c>
      <c r="B3036" s="4">
        <f>57943.27+4012.02</f>
        <v>61955.28999999999</v>
      </c>
      <c r="C3036" s="4">
        <f>5078.83</f>
        <v>5078.83</v>
      </c>
      <c r="D3036" s="2"/>
      <c r="E3036" s="2"/>
    </row>
    <row r="3037" spans="1:5" ht="15">
      <c r="A3037" s="5">
        <v>42887</v>
      </c>
      <c r="B3037" s="4">
        <v>3991.34</v>
      </c>
      <c r="C3037" s="4"/>
      <c r="D3037" s="2"/>
      <c r="E3037" s="2"/>
    </row>
    <row r="3038" spans="1:5" ht="15">
      <c r="A3038" s="5">
        <v>42917</v>
      </c>
      <c r="B3038" s="4">
        <v>4056.51</v>
      </c>
      <c r="C3038" s="4">
        <v>3554.99</v>
      </c>
      <c r="D3038" s="2"/>
      <c r="E3038" s="2"/>
    </row>
    <row r="3039" spans="1:5" ht="15">
      <c r="A3039" s="5">
        <v>42948</v>
      </c>
      <c r="B3039" s="4">
        <v>4611.56</v>
      </c>
      <c r="C3039" s="4"/>
      <c r="D3039" s="2"/>
      <c r="E3039" s="2"/>
    </row>
    <row r="3040" spans="1:5" ht="15">
      <c r="A3040" s="5">
        <v>42979</v>
      </c>
      <c r="B3040" s="4">
        <v>4057.49</v>
      </c>
      <c r="C3040" s="4"/>
      <c r="D3040" s="2"/>
      <c r="E3040" s="2"/>
    </row>
    <row r="3041" spans="1:5" ht="15">
      <c r="A3041" s="5">
        <v>43009</v>
      </c>
      <c r="B3041" s="4">
        <v>4958.78</v>
      </c>
      <c r="C3041" s="4"/>
      <c r="D3041" s="2"/>
      <c r="E3041" s="2"/>
    </row>
    <row r="3042" spans="1:5" ht="15">
      <c r="A3042" s="5">
        <v>43040</v>
      </c>
      <c r="B3042" s="4">
        <v>3654.9</v>
      </c>
      <c r="C3042" s="4"/>
      <c r="D3042" s="2"/>
      <c r="E3042" s="2"/>
    </row>
    <row r="3043" spans="1:5" ht="15">
      <c r="A3043" s="5">
        <v>43070</v>
      </c>
      <c r="B3043" s="4">
        <v>3935.84</v>
      </c>
      <c r="C3043" s="4">
        <v>913.12</v>
      </c>
      <c r="D3043" s="2"/>
      <c r="E3043" s="2"/>
    </row>
    <row r="3044" spans="1:5" ht="15">
      <c r="A3044" s="5" t="s">
        <v>153</v>
      </c>
      <c r="B3044" s="4">
        <f>SUM(B3032:B3043)</f>
        <v>108069.71999999997</v>
      </c>
      <c r="C3044" s="4"/>
      <c r="D3044" s="2"/>
      <c r="E3044" s="2"/>
    </row>
    <row r="3045" spans="1:5" ht="15">
      <c r="A3045" s="5" t="s">
        <v>2</v>
      </c>
      <c r="B3045" s="4">
        <f>SUM(B3031:B3043)</f>
        <v>45327.70999999999</v>
      </c>
      <c r="C3045" s="4">
        <f>SUM(C3032:C3043)</f>
        <v>23600.87</v>
      </c>
      <c r="D3045" s="2"/>
      <c r="E3045" s="2"/>
    </row>
    <row r="3046" spans="1:5" ht="15">
      <c r="A3046" s="5"/>
      <c r="B3046" s="4"/>
      <c r="C3046" s="8">
        <f>B3045-C3045</f>
        <v>21726.839999999993</v>
      </c>
      <c r="D3046" s="2"/>
      <c r="E3046" s="2"/>
    </row>
    <row r="3047" spans="4:5" ht="15">
      <c r="D3047" s="2"/>
      <c r="E3047" s="2"/>
    </row>
    <row r="3048" spans="4:5" ht="15">
      <c r="D3048" s="2"/>
      <c r="E3048" s="2"/>
    </row>
    <row r="3050" ht="15">
      <c r="A3050" s="7" t="s">
        <v>151</v>
      </c>
    </row>
    <row r="3075" ht="5.25" customHeight="1"/>
    <row r="3076" ht="15" hidden="1"/>
    <row r="3077" ht="15" hidden="1"/>
    <row r="3078" ht="15" hidden="1"/>
    <row r="3079" spans="1:5" ht="15">
      <c r="A3079" s="6" t="s">
        <v>140</v>
      </c>
      <c r="B3079" s="3"/>
      <c r="C3079" s="3"/>
      <c r="D3079" s="3"/>
      <c r="E3079" s="3"/>
    </row>
    <row r="3080" spans="4:5" ht="15">
      <c r="D3080" s="2"/>
      <c r="E3080" s="2"/>
    </row>
    <row r="3081" spans="1:5" ht="15">
      <c r="A3081" s="1"/>
      <c r="B3081" s="1" t="s">
        <v>0</v>
      </c>
      <c r="C3081" s="1" t="s">
        <v>1</v>
      </c>
      <c r="D3081" s="2"/>
      <c r="E3081" s="2"/>
    </row>
    <row r="3082" spans="1:5" ht="15">
      <c r="A3082" s="1" t="s">
        <v>79</v>
      </c>
      <c r="B3082" s="4">
        <v>107470.67</v>
      </c>
      <c r="C3082" s="4"/>
      <c r="D3082" s="2"/>
      <c r="E3082" s="2"/>
    </row>
    <row r="3083" spans="1:5" ht="15">
      <c r="A3083" s="5">
        <v>42736</v>
      </c>
      <c r="B3083" s="4">
        <v>2360.74</v>
      </c>
      <c r="C3083" s="4"/>
      <c r="D3083" s="2"/>
      <c r="E3083" s="2"/>
    </row>
    <row r="3084" spans="1:5" ht="15">
      <c r="A3084" s="5">
        <v>42767</v>
      </c>
      <c r="B3084" s="4">
        <v>2692.9</v>
      </c>
      <c r="C3084" s="4"/>
      <c r="D3084" s="2"/>
      <c r="E3084" s="2"/>
    </row>
    <row r="3085" spans="1:5" ht="15">
      <c r="A3085" s="5">
        <v>42795</v>
      </c>
      <c r="B3085" s="4">
        <v>2178.74</v>
      </c>
      <c r="C3085" s="4"/>
      <c r="D3085" s="2"/>
      <c r="E3085" s="2"/>
    </row>
    <row r="3086" spans="1:5" ht="15">
      <c r="A3086" s="5">
        <v>42826</v>
      </c>
      <c r="B3086" s="4">
        <v>2701.72</v>
      </c>
      <c r="C3086" s="4"/>
      <c r="D3086" s="2"/>
      <c r="E3086" s="2"/>
    </row>
    <row r="3087" spans="1:5" ht="15">
      <c r="A3087" s="5">
        <v>42856</v>
      </c>
      <c r="B3087" s="4">
        <v>2436.34</v>
      </c>
      <c r="C3087" s="4"/>
      <c r="D3087" s="2"/>
      <c r="E3087" s="2"/>
    </row>
    <row r="3088" spans="1:5" ht="15">
      <c r="A3088" s="5">
        <v>42887</v>
      </c>
      <c r="B3088" s="4">
        <v>2067.15</v>
      </c>
      <c r="C3088" s="4">
        <v>1941.74</v>
      </c>
      <c r="D3088" s="2"/>
      <c r="E3088" s="2"/>
    </row>
    <row r="3089" spans="1:5" ht="15">
      <c r="A3089" s="5">
        <v>42917</v>
      </c>
      <c r="B3089" s="4">
        <v>7547.83</v>
      </c>
      <c r="C3089" s="4"/>
      <c r="D3089" s="2"/>
      <c r="E3089" s="2"/>
    </row>
    <row r="3090" spans="1:5" ht="15">
      <c r="A3090" s="5">
        <v>42948</v>
      </c>
      <c r="B3090" s="4">
        <v>3640.44</v>
      </c>
      <c r="C3090" s="4"/>
      <c r="D3090" s="2"/>
      <c r="E3090" s="2"/>
    </row>
    <row r="3091" spans="1:5" ht="15">
      <c r="A3091" s="5">
        <v>42979</v>
      </c>
      <c r="B3091" s="4">
        <v>2360.88</v>
      </c>
      <c r="C3091" s="4"/>
      <c r="D3091" s="2"/>
      <c r="E3091" s="2"/>
    </row>
    <row r="3092" spans="1:5" ht="15">
      <c r="A3092" s="5">
        <v>43009</v>
      </c>
      <c r="B3092" s="4">
        <f>2948.8+73441.54</f>
        <v>76390.34</v>
      </c>
      <c r="C3092" s="4"/>
      <c r="D3092" s="2"/>
      <c r="E3092" s="2"/>
    </row>
    <row r="3093" spans="1:5" ht="15">
      <c r="A3093" s="5">
        <v>43040</v>
      </c>
      <c r="B3093" s="4">
        <v>2579</v>
      </c>
      <c r="C3093" s="4">
        <v>131600</v>
      </c>
      <c r="D3093" s="2"/>
      <c r="E3093" s="2"/>
    </row>
    <row r="3094" spans="1:5" ht="15">
      <c r="A3094" s="5">
        <v>43070</v>
      </c>
      <c r="B3094" s="4">
        <v>2454.99</v>
      </c>
      <c r="C3094" s="4">
        <v>60754</v>
      </c>
      <c r="D3094" s="2"/>
      <c r="E3094" s="2"/>
    </row>
    <row r="3095" spans="1:5" ht="15">
      <c r="A3095" s="5" t="s">
        <v>153</v>
      </c>
      <c r="B3095" s="4">
        <f>SUM(B3083:B3094)</f>
        <v>109411.06999999999</v>
      </c>
      <c r="C3095" s="4"/>
      <c r="D3095" s="2"/>
      <c r="E3095" s="2"/>
    </row>
    <row r="3096" spans="1:5" ht="15">
      <c r="A3096" s="5" t="s">
        <v>2</v>
      </c>
      <c r="B3096" s="4">
        <f>SUM(B3082:B3094)</f>
        <v>216881.74</v>
      </c>
      <c r="C3096" s="4">
        <f>SUM(C3083:C3094)</f>
        <v>194295.74</v>
      </c>
      <c r="D3096" s="2"/>
      <c r="E3096" s="2"/>
    </row>
    <row r="3097" spans="1:5" ht="15">
      <c r="A3097" s="5"/>
      <c r="B3097" s="4"/>
      <c r="C3097" s="9">
        <f>B3096-C3096</f>
        <v>22586</v>
      </c>
      <c r="D3097" s="2"/>
      <c r="E3097" s="2"/>
    </row>
    <row r="3098" spans="4:5" ht="15">
      <c r="D3098" s="2"/>
      <c r="E3098" s="2"/>
    </row>
    <row r="3099" spans="4:5" ht="15">
      <c r="D3099" s="2"/>
      <c r="E3099" s="2"/>
    </row>
    <row r="3101" ht="15">
      <c r="A3101" s="7" t="s">
        <v>151</v>
      </c>
    </row>
    <row r="3130" spans="1:5" ht="15">
      <c r="A3130" s="6" t="s">
        <v>141</v>
      </c>
      <c r="B3130" s="3"/>
      <c r="C3130" s="3"/>
      <c r="D3130" s="3"/>
      <c r="E3130" s="3"/>
    </row>
    <row r="3131" spans="4:5" ht="15">
      <c r="D3131" s="2"/>
      <c r="E3131" s="2"/>
    </row>
    <row r="3132" spans="1:5" ht="15">
      <c r="A3132" s="1"/>
      <c r="B3132" s="1" t="s">
        <v>0</v>
      </c>
      <c r="C3132" s="1" t="s">
        <v>1</v>
      </c>
      <c r="D3132" s="2"/>
      <c r="E3132" s="2"/>
    </row>
    <row r="3133" spans="1:5" ht="15">
      <c r="A3133" s="1" t="s">
        <v>79</v>
      </c>
      <c r="B3133" s="4">
        <v>1618.76</v>
      </c>
      <c r="C3133" s="4"/>
      <c r="D3133" s="2"/>
      <c r="E3133" s="2"/>
    </row>
    <row r="3134" spans="1:5" ht="15">
      <c r="A3134" s="5">
        <v>42736</v>
      </c>
      <c r="B3134" s="4">
        <v>4101.29</v>
      </c>
      <c r="C3134" s="4"/>
      <c r="D3134" s="2"/>
      <c r="E3134" s="2"/>
    </row>
    <row r="3135" spans="1:5" ht="15">
      <c r="A3135" s="5">
        <v>42767</v>
      </c>
      <c r="B3135" s="4">
        <v>4233.44</v>
      </c>
      <c r="C3135" s="4"/>
      <c r="D3135" s="2"/>
      <c r="E3135" s="2"/>
    </row>
    <row r="3136" spans="1:5" ht="15">
      <c r="A3136" s="5">
        <v>42795</v>
      </c>
      <c r="B3136" s="4">
        <v>3818.14</v>
      </c>
      <c r="C3136" s="4">
        <v>5345.99</v>
      </c>
      <c r="D3136" s="2"/>
      <c r="E3136" s="2"/>
    </row>
    <row r="3137" spans="1:5" ht="15">
      <c r="A3137" s="5">
        <v>42826</v>
      </c>
      <c r="B3137" s="4">
        <v>4322.73</v>
      </c>
      <c r="C3137" s="4"/>
      <c r="D3137" s="2"/>
      <c r="E3137" s="2"/>
    </row>
    <row r="3138" spans="1:5" ht="15">
      <c r="A3138" s="5">
        <v>42856</v>
      </c>
      <c r="B3138" s="4">
        <v>3952.18</v>
      </c>
      <c r="C3138" s="4"/>
      <c r="D3138" s="2"/>
      <c r="E3138" s="2"/>
    </row>
    <row r="3139" spans="1:5" ht="15">
      <c r="A3139" s="5">
        <v>42887</v>
      </c>
      <c r="B3139" s="4">
        <v>4270.84</v>
      </c>
      <c r="C3139" s="4"/>
      <c r="D3139" s="2"/>
      <c r="E3139" s="2"/>
    </row>
    <row r="3140" spans="1:5" ht="15">
      <c r="A3140" s="5">
        <v>42917</v>
      </c>
      <c r="B3140" s="4">
        <v>4849.3</v>
      </c>
      <c r="C3140" s="4"/>
      <c r="D3140" s="2"/>
      <c r="E3140" s="2"/>
    </row>
    <row r="3141" spans="1:5" ht="15">
      <c r="A3141" s="5">
        <v>42948</v>
      </c>
      <c r="B3141" s="4">
        <v>4105.09</v>
      </c>
      <c r="C3141" s="4"/>
      <c r="D3141" s="2"/>
      <c r="E3141" s="2"/>
    </row>
    <row r="3142" spans="1:5" ht="15">
      <c r="A3142" s="5">
        <v>42979</v>
      </c>
      <c r="B3142" s="4">
        <v>4877.09</v>
      </c>
      <c r="C3142" s="4">
        <v>5682.78</v>
      </c>
      <c r="D3142" s="2"/>
      <c r="E3142" s="2"/>
    </row>
    <row r="3143" spans="1:5" ht="15">
      <c r="A3143" s="5">
        <v>43009</v>
      </c>
      <c r="B3143" s="4">
        <v>3902.52</v>
      </c>
      <c r="C3143" s="4">
        <v>26059.63</v>
      </c>
      <c r="D3143" s="2"/>
      <c r="E3143" s="2"/>
    </row>
    <row r="3144" spans="1:5" ht="15">
      <c r="A3144" s="5">
        <v>43040</v>
      </c>
      <c r="B3144" s="4">
        <v>3737.39</v>
      </c>
      <c r="C3144" s="4"/>
      <c r="D3144" s="2"/>
      <c r="E3144" s="2"/>
    </row>
    <row r="3145" spans="1:5" ht="15">
      <c r="A3145" s="5">
        <v>43070</v>
      </c>
      <c r="B3145" s="4">
        <v>4467.08</v>
      </c>
      <c r="C3145" s="4">
        <v>3536.97</v>
      </c>
      <c r="D3145" s="2"/>
      <c r="E3145" s="2"/>
    </row>
    <row r="3146" spans="1:5" ht="15">
      <c r="A3146" s="5" t="s">
        <v>153</v>
      </c>
      <c r="B3146" s="4">
        <f>SUM(B3134:B3145)</f>
        <v>50637.08999999999</v>
      </c>
      <c r="C3146" s="4"/>
      <c r="D3146" s="2"/>
      <c r="E3146" s="2"/>
    </row>
    <row r="3147" spans="1:5" ht="15">
      <c r="A3147" s="5" t="s">
        <v>2</v>
      </c>
      <c r="B3147" s="4">
        <f>SUM(B3133:B3145)</f>
        <v>52255.85</v>
      </c>
      <c r="C3147" s="4">
        <f>SUM(C3134:C3145)</f>
        <v>40625.37</v>
      </c>
      <c r="D3147" s="2"/>
      <c r="E3147" s="2"/>
    </row>
    <row r="3148" spans="1:5" ht="15">
      <c r="A3148" s="5"/>
      <c r="B3148" s="4"/>
      <c r="C3148" s="9">
        <f>B3147-C3147</f>
        <v>11630.479999999996</v>
      </c>
      <c r="D3148" s="2"/>
      <c r="E3148" s="2"/>
    </row>
    <row r="3149" spans="4:5" ht="15">
      <c r="D3149" s="2"/>
      <c r="E3149" s="2"/>
    </row>
    <row r="3150" spans="4:5" ht="15">
      <c r="D3150" s="2"/>
      <c r="E3150" s="2"/>
    </row>
    <row r="3152" ht="15">
      <c r="A3152" s="7" t="s">
        <v>151</v>
      </c>
    </row>
    <row r="3181" spans="1:5" ht="15">
      <c r="A3181" s="6" t="s">
        <v>142</v>
      </c>
      <c r="B3181" s="3"/>
      <c r="C3181" s="3"/>
      <c r="D3181" s="3"/>
      <c r="E3181" s="3"/>
    </row>
    <row r="3182" spans="4:5" ht="15">
      <c r="D3182" s="2"/>
      <c r="E3182" s="2"/>
    </row>
    <row r="3183" spans="1:5" ht="15">
      <c r="A3183" s="1"/>
      <c r="B3183" s="1" t="s">
        <v>0</v>
      </c>
      <c r="C3183" s="1" t="s">
        <v>1</v>
      </c>
      <c r="D3183" s="2"/>
      <c r="E3183" s="2"/>
    </row>
    <row r="3184" spans="1:5" ht="15">
      <c r="A3184" s="1" t="s">
        <v>79</v>
      </c>
      <c r="B3184" s="4">
        <v>4266.67</v>
      </c>
      <c r="C3184" s="4"/>
      <c r="D3184" s="2"/>
      <c r="E3184" s="2"/>
    </row>
    <row r="3185" spans="1:5" ht="15">
      <c r="A3185" s="5">
        <v>42736</v>
      </c>
      <c r="B3185" s="4">
        <v>8083.83</v>
      </c>
      <c r="C3185" s="4"/>
      <c r="D3185" s="2"/>
      <c r="E3185" s="2"/>
    </row>
    <row r="3186" spans="1:5" ht="15">
      <c r="A3186" s="5">
        <v>42767</v>
      </c>
      <c r="B3186" s="4">
        <v>7104.65</v>
      </c>
      <c r="C3186" s="4"/>
      <c r="D3186" s="2"/>
      <c r="E3186" s="2"/>
    </row>
    <row r="3187" spans="1:5" ht="15">
      <c r="A3187" s="5">
        <v>42795</v>
      </c>
      <c r="B3187" s="4">
        <v>7606.02</v>
      </c>
      <c r="C3187" s="4"/>
      <c r="D3187" s="2"/>
      <c r="E3187" s="2"/>
    </row>
    <row r="3188" spans="1:5" ht="15">
      <c r="A3188" s="5">
        <v>42826</v>
      </c>
      <c r="B3188" s="4">
        <v>6864.96</v>
      </c>
      <c r="C3188" s="4"/>
      <c r="D3188" s="2"/>
      <c r="E3188" s="2"/>
    </row>
    <row r="3189" spans="1:5" ht="15">
      <c r="A3189" s="5">
        <v>42856</v>
      </c>
      <c r="B3189" s="4">
        <v>9204.29</v>
      </c>
      <c r="C3189" s="4"/>
      <c r="D3189" s="2"/>
      <c r="E3189" s="2"/>
    </row>
    <row r="3190" spans="1:5" ht="15">
      <c r="A3190" s="5">
        <v>42887</v>
      </c>
      <c r="B3190" s="4">
        <v>7715.07</v>
      </c>
      <c r="C3190" s="4"/>
      <c r="D3190" s="2"/>
      <c r="E3190" s="2"/>
    </row>
    <row r="3191" spans="1:5" ht="15">
      <c r="A3191" s="5">
        <v>42917</v>
      </c>
      <c r="B3191" s="4">
        <v>7084.57</v>
      </c>
      <c r="C3191" s="4">
        <v>63218.04</v>
      </c>
      <c r="D3191" s="2"/>
      <c r="E3191" s="2"/>
    </row>
    <row r="3192" spans="1:5" ht="15">
      <c r="A3192" s="5">
        <v>42948</v>
      </c>
      <c r="B3192" s="4">
        <v>7778.45</v>
      </c>
      <c r="C3192" s="4"/>
      <c r="D3192" s="2"/>
      <c r="E3192" s="2"/>
    </row>
    <row r="3193" spans="1:5" ht="15">
      <c r="A3193" s="5">
        <v>42979</v>
      </c>
      <c r="B3193" s="4">
        <v>7769.11</v>
      </c>
      <c r="C3193" s="4"/>
      <c r="D3193" s="2"/>
      <c r="E3193" s="2"/>
    </row>
    <row r="3194" spans="1:5" ht="15">
      <c r="A3194" s="5">
        <v>43009</v>
      </c>
      <c r="B3194" s="4">
        <v>7945.16</v>
      </c>
      <c r="C3194" s="4"/>
      <c r="D3194" s="2"/>
      <c r="E3194" s="2"/>
    </row>
    <row r="3195" spans="1:5" ht="15">
      <c r="A3195" s="5">
        <v>43040</v>
      </c>
      <c r="B3195" s="4">
        <v>7479.67</v>
      </c>
      <c r="C3195" s="4">
        <v>9033.65</v>
      </c>
      <c r="D3195" s="2"/>
      <c r="E3195" s="2"/>
    </row>
    <row r="3196" spans="1:5" ht="15">
      <c r="A3196" s="5">
        <v>43070</v>
      </c>
      <c r="B3196" s="4">
        <v>7766.19</v>
      </c>
      <c r="C3196" s="4"/>
      <c r="D3196" s="2"/>
      <c r="E3196" s="2"/>
    </row>
    <row r="3197" spans="1:5" ht="15">
      <c r="A3197" s="5" t="s">
        <v>153</v>
      </c>
      <c r="B3197" s="4">
        <f>SUM(B3185:B3196)</f>
        <v>92401.97</v>
      </c>
      <c r="C3197" s="4"/>
      <c r="D3197" s="2"/>
      <c r="E3197" s="2"/>
    </row>
    <row r="3198" spans="1:5" ht="15">
      <c r="A3198" s="5" t="s">
        <v>2</v>
      </c>
      <c r="B3198" s="4">
        <f>SUM(B3184:B3196)</f>
        <v>96668.64000000001</v>
      </c>
      <c r="C3198" s="4">
        <f>SUM(C3185:C3196)</f>
        <v>72251.69</v>
      </c>
      <c r="D3198" s="2"/>
      <c r="E3198" s="2"/>
    </row>
    <row r="3199" spans="1:5" ht="15">
      <c r="A3199" s="5"/>
      <c r="B3199" s="4"/>
      <c r="C3199" s="9">
        <f>B3198-C3198</f>
        <v>24416.95000000001</v>
      </c>
      <c r="D3199" s="2"/>
      <c r="E3199" s="2"/>
    </row>
    <row r="3200" spans="4:5" ht="15">
      <c r="D3200" s="2"/>
      <c r="E3200" s="2"/>
    </row>
    <row r="3201" spans="4:5" ht="15">
      <c r="D3201" s="2"/>
      <c r="E3201" s="2"/>
    </row>
    <row r="3203" ht="15">
      <c r="A3203" s="7" t="s">
        <v>151</v>
      </c>
    </row>
    <row r="3232" spans="1:5" ht="15">
      <c r="A3232" s="6" t="s">
        <v>143</v>
      </c>
      <c r="B3232" s="3"/>
      <c r="C3232" s="3"/>
      <c r="D3232" s="3"/>
      <c r="E3232" s="3"/>
    </row>
    <row r="3233" spans="4:5" ht="15">
      <c r="D3233" s="2"/>
      <c r="E3233" s="2"/>
    </row>
    <row r="3234" spans="1:5" ht="15">
      <c r="A3234" s="1"/>
      <c r="B3234" s="1" t="s">
        <v>0</v>
      </c>
      <c r="C3234" s="1" t="s">
        <v>1</v>
      </c>
      <c r="D3234" s="2"/>
      <c r="E3234" s="2"/>
    </row>
    <row r="3235" spans="1:5" ht="15">
      <c r="A3235" s="1" t="s">
        <v>79</v>
      </c>
      <c r="B3235" s="4">
        <v>115239.88</v>
      </c>
      <c r="C3235" s="4"/>
      <c r="D3235" s="2"/>
      <c r="E3235" s="2"/>
    </row>
    <row r="3236" spans="1:5" ht="15">
      <c r="A3236" s="5">
        <v>42736</v>
      </c>
      <c r="B3236" s="4">
        <f>8171.61+10060.67</f>
        <v>18232.28</v>
      </c>
      <c r="C3236" s="4"/>
      <c r="D3236" s="2"/>
      <c r="E3236" s="2"/>
    </row>
    <row r="3237" spans="1:5" ht="15">
      <c r="A3237" s="5">
        <v>42767</v>
      </c>
      <c r="B3237" s="4">
        <f>4633.56+1486.55</f>
        <v>6120.110000000001</v>
      </c>
      <c r="C3237" s="4">
        <v>2035.92</v>
      </c>
      <c r="D3237" s="2"/>
      <c r="E3237" s="2"/>
    </row>
    <row r="3238" spans="1:5" ht="15">
      <c r="A3238" s="5">
        <v>42795</v>
      </c>
      <c r="B3238" s="4">
        <v>5734.42</v>
      </c>
      <c r="C3238" s="4"/>
      <c r="D3238" s="2"/>
      <c r="E3238" s="2"/>
    </row>
    <row r="3239" spans="1:5" ht="15">
      <c r="A3239" s="5">
        <v>42826</v>
      </c>
      <c r="B3239" s="4">
        <f>5000.94+1930.83</f>
        <v>6931.7699999999995</v>
      </c>
      <c r="C3239" s="4"/>
      <c r="D3239" s="2"/>
      <c r="E3239" s="2"/>
    </row>
    <row r="3240" spans="1:5" ht="15">
      <c r="A3240" s="5">
        <v>42856</v>
      </c>
      <c r="B3240" s="4">
        <f>5780.07+1892.84</f>
        <v>7672.91</v>
      </c>
      <c r="C3240" s="4">
        <v>193918.7</v>
      </c>
      <c r="D3240" s="2"/>
      <c r="E3240" s="2"/>
    </row>
    <row r="3241" spans="1:5" ht="15">
      <c r="A3241" s="5">
        <v>42887</v>
      </c>
      <c r="B3241" s="4">
        <f>4946.41+289.1</f>
        <v>5235.51</v>
      </c>
      <c r="C3241" s="4">
        <f>2401.72</f>
        <v>2401.72</v>
      </c>
      <c r="D3241" s="2"/>
      <c r="E3241" s="2"/>
    </row>
    <row r="3242" spans="1:5" ht="15">
      <c r="A3242" s="5">
        <v>42917</v>
      </c>
      <c r="B3242" s="4">
        <v>4662.82</v>
      </c>
      <c r="C3242" s="4">
        <v>501</v>
      </c>
      <c r="D3242" s="2"/>
      <c r="E3242" s="2"/>
    </row>
    <row r="3243" spans="1:5" ht="15">
      <c r="A3243" s="5">
        <v>42948</v>
      </c>
      <c r="B3243" s="4">
        <v>5265.43</v>
      </c>
      <c r="C3243" s="4"/>
      <c r="D3243" s="2"/>
      <c r="E3243" s="2"/>
    </row>
    <row r="3244" spans="1:5" ht="15">
      <c r="A3244" s="5">
        <v>42979</v>
      </c>
      <c r="B3244" s="4">
        <v>4800.25</v>
      </c>
      <c r="C3244" s="4"/>
      <c r="D3244" s="2"/>
      <c r="E3244" s="2"/>
    </row>
    <row r="3245" spans="1:5" ht="15">
      <c r="A3245" s="5">
        <v>43009</v>
      </c>
      <c r="B3245" s="4">
        <v>5215.08</v>
      </c>
      <c r="C3245" s="4"/>
      <c r="D3245" s="2"/>
      <c r="E3245" s="2"/>
    </row>
    <row r="3246" spans="1:5" ht="15">
      <c r="A3246" s="5">
        <v>43040</v>
      </c>
      <c r="B3246" s="4">
        <f>5359.03+240.95</f>
        <v>5599.98</v>
      </c>
      <c r="C3246" s="4"/>
      <c r="D3246" s="2"/>
      <c r="E3246" s="2"/>
    </row>
    <row r="3247" spans="1:5" ht="15">
      <c r="A3247" s="5">
        <v>43070</v>
      </c>
      <c r="B3247" s="4">
        <f>5257.62+355.08</f>
        <v>5612.7</v>
      </c>
      <c r="C3247" s="4">
        <v>3000</v>
      </c>
      <c r="D3247" s="2"/>
      <c r="E3247" s="2"/>
    </row>
    <row r="3248" spans="1:5" ht="15">
      <c r="A3248" s="5" t="s">
        <v>153</v>
      </c>
      <c r="B3248" s="4">
        <f>SUM(B3236:B3247)</f>
        <v>81083.25999999998</v>
      </c>
      <c r="C3248" s="4"/>
      <c r="D3248" s="2"/>
      <c r="E3248" s="2"/>
    </row>
    <row r="3249" spans="1:5" ht="15">
      <c r="A3249" s="5" t="s">
        <v>2</v>
      </c>
      <c r="B3249" s="4">
        <f>SUM(B3235:B3247)</f>
        <v>196323.14000000004</v>
      </c>
      <c r="C3249" s="4">
        <f>SUM(C3236:C3247)</f>
        <v>201857.34000000003</v>
      </c>
      <c r="D3249" s="2"/>
      <c r="E3249" s="2"/>
    </row>
    <row r="3250" spans="1:5" ht="15">
      <c r="A3250" s="5"/>
      <c r="B3250" s="4"/>
      <c r="C3250" s="8">
        <f>B3249-C3249</f>
        <v>-5534.1999999999825</v>
      </c>
      <c r="D3250" s="2"/>
      <c r="E3250" s="2"/>
    </row>
    <row r="3251" spans="4:5" ht="15">
      <c r="D3251" s="2"/>
      <c r="E3251" s="2"/>
    </row>
    <row r="3252" spans="4:5" ht="15">
      <c r="D3252" s="2"/>
      <c r="E3252" s="2"/>
    </row>
    <row r="3254" ht="15">
      <c r="A3254" s="7" t="s">
        <v>151</v>
      </c>
    </row>
    <row r="3283" spans="1:5" ht="15">
      <c r="A3283" s="6" t="s">
        <v>144</v>
      </c>
      <c r="B3283" s="3"/>
      <c r="C3283" s="3"/>
      <c r="D3283" s="3"/>
      <c r="E3283" s="3"/>
    </row>
    <row r="3284" spans="4:5" ht="15">
      <c r="D3284" s="2"/>
      <c r="E3284" s="2"/>
    </row>
    <row r="3285" spans="1:5" ht="15">
      <c r="A3285" s="1"/>
      <c r="B3285" s="1" t="s">
        <v>0</v>
      </c>
      <c r="C3285" s="1" t="s">
        <v>1</v>
      </c>
      <c r="D3285" s="2"/>
      <c r="E3285" s="2"/>
    </row>
    <row r="3286" spans="1:5" ht="15">
      <c r="A3286" s="1" t="s">
        <v>79</v>
      </c>
      <c r="B3286" s="4">
        <v>28803.94</v>
      </c>
      <c r="C3286" s="4"/>
      <c r="D3286" s="2"/>
      <c r="E3286" s="2"/>
    </row>
    <row r="3287" spans="1:5" ht="15">
      <c r="A3287" s="5">
        <v>42736</v>
      </c>
      <c r="B3287" s="4">
        <f>7773.57+1024.33</f>
        <v>8797.9</v>
      </c>
      <c r="C3287" s="4"/>
      <c r="D3287" s="2"/>
      <c r="E3287" s="2"/>
    </row>
    <row r="3288" spans="1:5" ht="15">
      <c r="A3288" s="5">
        <v>42767</v>
      </c>
      <c r="B3288" s="4">
        <v>5729.07</v>
      </c>
      <c r="C3288" s="4"/>
      <c r="D3288" s="2"/>
      <c r="E3288" s="2"/>
    </row>
    <row r="3289" spans="1:5" ht="15">
      <c r="A3289" s="5">
        <v>42795</v>
      </c>
      <c r="B3289" s="4">
        <v>6437.87</v>
      </c>
      <c r="C3289" s="4">
        <v>9741.85</v>
      </c>
      <c r="D3289" s="2"/>
      <c r="E3289" s="2"/>
    </row>
    <row r="3290" spans="1:5" ht="15">
      <c r="A3290" s="5">
        <v>42826</v>
      </c>
      <c r="B3290" s="4">
        <v>5239.01</v>
      </c>
      <c r="C3290" s="4"/>
      <c r="D3290" s="2"/>
      <c r="E3290" s="2"/>
    </row>
    <row r="3291" spans="1:5" ht="15">
      <c r="A3291" s="5">
        <v>42856</v>
      </c>
      <c r="B3291" s="4">
        <v>6717.29</v>
      </c>
      <c r="C3291" s="4"/>
      <c r="D3291" s="2"/>
      <c r="E3291" s="2"/>
    </row>
    <row r="3292" spans="1:5" ht="15">
      <c r="A3292" s="5">
        <v>42887</v>
      </c>
      <c r="B3292" s="4">
        <v>5990.57</v>
      </c>
      <c r="C3292" s="4">
        <v>2753.38</v>
      </c>
      <c r="D3292" s="2"/>
      <c r="E3292" s="2"/>
    </row>
    <row r="3293" spans="1:5" ht="15">
      <c r="A3293" s="5">
        <v>42917</v>
      </c>
      <c r="B3293" s="4">
        <v>5922.94</v>
      </c>
      <c r="C3293" s="4">
        <v>110604.88</v>
      </c>
      <c r="D3293" s="2"/>
      <c r="E3293" s="2"/>
    </row>
    <row r="3294" spans="1:5" ht="15">
      <c r="A3294" s="5">
        <v>42948</v>
      </c>
      <c r="B3294" s="4">
        <v>6130.62</v>
      </c>
      <c r="C3294" s="4"/>
      <c r="D3294" s="2"/>
      <c r="E3294" s="2"/>
    </row>
    <row r="3295" spans="1:5" ht="15">
      <c r="A3295" s="5">
        <v>42979</v>
      </c>
      <c r="B3295" s="4">
        <v>5886.08</v>
      </c>
      <c r="C3295" s="4"/>
      <c r="D3295" s="2"/>
      <c r="E3295" s="2"/>
    </row>
    <row r="3296" spans="1:5" ht="15">
      <c r="A3296" s="5">
        <v>43009</v>
      </c>
      <c r="B3296" s="4">
        <v>5209.05</v>
      </c>
      <c r="C3296" s="4"/>
      <c r="D3296" s="2"/>
      <c r="E3296" s="2"/>
    </row>
    <row r="3297" spans="1:5" ht="15">
      <c r="A3297" s="5">
        <v>43040</v>
      </c>
      <c r="B3297" s="4">
        <f>5787.86+139.69</f>
        <v>5927.549999999999</v>
      </c>
      <c r="C3297" s="4"/>
      <c r="D3297" s="2"/>
      <c r="E3297" s="2"/>
    </row>
    <row r="3298" spans="1:5" ht="15">
      <c r="A3298" s="5">
        <v>43070</v>
      </c>
      <c r="B3298" s="4">
        <v>5278.4</v>
      </c>
      <c r="C3298" s="4"/>
      <c r="D3298" s="2"/>
      <c r="E3298" s="2"/>
    </row>
    <row r="3299" spans="1:5" ht="15">
      <c r="A3299" s="5" t="s">
        <v>153</v>
      </c>
      <c r="B3299" s="4">
        <f>SUM(B3287:B3298)</f>
        <v>73266.35</v>
      </c>
      <c r="C3299" s="4"/>
      <c r="D3299" s="2"/>
      <c r="E3299" s="2"/>
    </row>
    <row r="3300" spans="1:5" ht="15">
      <c r="A3300" s="5" t="s">
        <v>2</v>
      </c>
      <c r="B3300" s="4">
        <f>SUM(B3286:B3298)</f>
        <v>102070.29</v>
      </c>
      <c r="C3300" s="4">
        <f>SUM(C3287:C3298)</f>
        <v>123100.11</v>
      </c>
      <c r="D3300" s="2"/>
      <c r="E3300" s="2"/>
    </row>
    <row r="3301" spans="1:5" ht="15">
      <c r="A3301" s="5"/>
      <c r="B3301" s="4"/>
      <c r="C3301" s="9">
        <f>B3300-C3300</f>
        <v>-21029.820000000007</v>
      </c>
      <c r="D3301" s="2"/>
      <c r="E3301" s="2"/>
    </row>
    <row r="3302" spans="4:5" ht="15">
      <c r="D3302" s="2"/>
      <c r="E3302" s="2"/>
    </row>
    <row r="3303" spans="4:5" ht="15">
      <c r="D3303" s="2"/>
      <c r="E3303" s="2"/>
    </row>
    <row r="3305" ht="15">
      <c r="A3305" s="7" t="s">
        <v>151</v>
      </c>
    </row>
    <row r="3328" ht="9.75" customHeight="1"/>
    <row r="3329" ht="15" hidden="1"/>
    <row r="3330" ht="15" hidden="1"/>
    <row r="3331" ht="13.5" customHeight="1"/>
    <row r="3332" ht="15" hidden="1"/>
    <row r="3333" ht="15" hidden="1"/>
    <row r="3334" spans="1:5" ht="15">
      <c r="A3334" s="6" t="s">
        <v>145</v>
      </c>
      <c r="B3334" s="3"/>
      <c r="C3334" s="3"/>
      <c r="D3334" s="3"/>
      <c r="E3334" s="3"/>
    </row>
    <row r="3335" spans="4:5" ht="15">
      <c r="D3335" s="2"/>
      <c r="E3335" s="2"/>
    </row>
    <row r="3336" spans="1:5" ht="15">
      <c r="A3336" s="1"/>
      <c r="B3336" s="1" t="s">
        <v>0</v>
      </c>
      <c r="C3336" s="1" t="s">
        <v>1</v>
      </c>
      <c r="D3336" s="2"/>
      <c r="E3336" s="2"/>
    </row>
    <row r="3337" spans="1:5" ht="15">
      <c r="A3337" s="1" t="s">
        <v>79</v>
      </c>
      <c r="B3337" s="4">
        <v>25316.67</v>
      </c>
      <c r="C3337" s="4"/>
      <c r="D3337" s="2"/>
      <c r="E3337" s="2"/>
    </row>
    <row r="3338" spans="1:5" ht="15">
      <c r="A3338" s="5">
        <v>42736</v>
      </c>
      <c r="B3338" s="4">
        <v>5057.27</v>
      </c>
      <c r="C3338" s="4"/>
      <c r="D3338" s="2"/>
      <c r="E3338" s="2"/>
    </row>
    <row r="3339" spans="1:5" ht="15">
      <c r="A3339" s="5">
        <v>42767</v>
      </c>
      <c r="B3339" s="4">
        <v>4279.27</v>
      </c>
      <c r="C3339" s="4"/>
      <c r="D3339" s="2"/>
      <c r="E3339" s="2"/>
    </row>
    <row r="3340" spans="1:5" ht="15">
      <c r="A3340" s="5">
        <v>42795</v>
      </c>
      <c r="B3340" s="4">
        <v>4188.21</v>
      </c>
      <c r="C3340" s="4"/>
      <c r="D3340" s="2"/>
      <c r="E3340" s="2"/>
    </row>
    <row r="3341" spans="1:5" ht="15">
      <c r="A3341" s="5">
        <v>42826</v>
      </c>
      <c r="B3341" s="4">
        <v>4359.02</v>
      </c>
      <c r="C3341" s="4">
        <v>1369.12</v>
      </c>
      <c r="D3341" s="2"/>
      <c r="E3341" s="2"/>
    </row>
    <row r="3342" spans="1:5" ht="15">
      <c r="A3342" s="5">
        <v>42856</v>
      </c>
      <c r="B3342" s="4">
        <v>5980.32</v>
      </c>
      <c r="C3342" s="4"/>
      <c r="D3342" s="2"/>
      <c r="E3342" s="2"/>
    </row>
    <row r="3343" spans="1:5" ht="15">
      <c r="A3343" s="5">
        <v>42887</v>
      </c>
      <c r="B3343" s="4">
        <v>4630.26</v>
      </c>
      <c r="C3343" s="4">
        <v>4354.35</v>
      </c>
      <c r="D3343" s="2"/>
      <c r="E3343" s="2"/>
    </row>
    <row r="3344" spans="1:5" ht="15">
      <c r="A3344" s="5">
        <v>42917</v>
      </c>
      <c r="B3344" s="4">
        <f>3741.28+36298.77</f>
        <v>40040.049999999996</v>
      </c>
      <c r="C3344" s="4"/>
      <c r="D3344" s="2"/>
      <c r="E3344" s="2"/>
    </row>
    <row r="3345" spans="1:5" ht="15">
      <c r="A3345" s="5">
        <v>42948</v>
      </c>
      <c r="B3345" s="4">
        <f>5306.86+51770.74</f>
        <v>57077.6</v>
      </c>
      <c r="C3345" s="4">
        <v>40469.21</v>
      </c>
      <c r="D3345" s="2"/>
      <c r="E3345" s="2"/>
    </row>
    <row r="3346" spans="1:5" ht="15">
      <c r="A3346" s="5">
        <v>42979</v>
      </c>
      <c r="B3346" s="4">
        <f>4015.78+41376.56</f>
        <v>45392.34</v>
      </c>
      <c r="C3346" s="4">
        <f>9783.35+174624.54</f>
        <v>184407.89</v>
      </c>
      <c r="D3346" s="2"/>
      <c r="E3346" s="2"/>
    </row>
    <row r="3347" spans="1:5" ht="15">
      <c r="A3347" s="5">
        <v>43009</v>
      </c>
      <c r="B3347" s="4">
        <f>4544.22+44080.48</f>
        <v>48624.700000000004</v>
      </c>
      <c r="C3347" s="4"/>
      <c r="D3347" s="2"/>
      <c r="E3347" s="2"/>
    </row>
    <row r="3348" spans="1:5" ht="15">
      <c r="A3348" s="5">
        <v>43040</v>
      </c>
      <c r="B3348" s="4">
        <f>4536.9+5129.38</f>
        <v>9666.279999999999</v>
      </c>
      <c r="C3348" s="4">
        <v>10108.45</v>
      </c>
      <c r="D3348" s="2"/>
      <c r="E3348" s="2"/>
    </row>
    <row r="3349" spans="1:5" ht="15">
      <c r="A3349" s="5">
        <v>43070</v>
      </c>
      <c r="B3349" s="4">
        <f>4791.13+4310.68</f>
        <v>9101.810000000001</v>
      </c>
      <c r="C3349" s="4"/>
      <c r="D3349" s="2"/>
      <c r="E3349" s="2"/>
    </row>
    <row r="3350" spans="1:5" ht="15">
      <c r="A3350" s="5" t="s">
        <v>153</v>
      </c>
      <c r="B3350" s="4">
        <f>SUM(B3338:B3349)</f>
        <v>238397.13</v>
      </c>
      <c r="C3350" s="4"/>
      <c r="D3350" s="2"/>
      <c r="E3350" s="2"/>
    </row>
    <row r="3351" spans="1:5" ht="15">
      <c r="A3351" s="5" t="s">
        <v>2</v>
      </c>
      <c r="B3351" s="4">
        <f>SUM(B3337:B3349)</f>
        <v>263713.80000000005</v>
      </c>
      <c r="C3351" s="4">
        <f>SUM(C3338:C3349)</f>
        <v>240709.02000000002</v>
      </c>
      <c r="D3351" s="2"/>
      <c r="E3351" s="2"/>
    </row>
    <row r="3352" spans="1:5" ht="15">
      <c r="A3352" s="5"/>
      <c r="B3352" s="4"/>
      <c r="C3352" s="10">
        <f>B3351-C3351</f>
        <v>23004.780000000028</v>
      </c>
      <c r="D3352" s="2"/>
      <c r="E3352" s="2"/>
    </row>
    <row r="3353" spans="4:5" ht="15">
      <c r="D3353" s="2"/>
      <c r="E3353" s="2"/>
    </row>
    <row r="3354" spans="4:5" ht="15">
      <c r="D3354" s="2"/>
      <c r="E3354" s="2"/>
    </row>
    <row r="3356" ht="15">
      <c r="A3356" s="7" t="s">
        <v>151</v>
      </c>
    </row>
    <row r="3385" spans="1:5" ht="15">
      <c r="A3385" s="6" t="s">
        <v>146</v>
      </c>
      <c r="B3385" s="3"/>
      <c r="C3385" s="3"/>
      <c r="D3385" s="3"/>
      <c r="E3385" s="3"/>
    </row>
    <row r="3386" spans="4:5" ht="15">
      <c r="D3386" s="2"/>
      <c r="E3386" s="2"/>
    </row>
    <row r="3387" spans="1:5" ht="15">
      <c r="A3387" s="1"/>
      <c r="B3387" s="1" t="s">
        <v>0</v>
      </c>
      <c r="C3387" s="1" t="s">
        <v>1</v>
      </c>
      <c r="D3387" s="2"/>
      <c r="E3387" s="2"/>
    </row>
    <row r="3388" spans="1:5" ht="15">
      <c r="A3388" s="1" t="s">
        <v>79</v>
      </c>
      <c r="B3388" s="4">
        <v>-115628.46</v>
      </c>
      <c r="C3388" s="4"/>
      <c r="D3388" s="2"/>
      <c r="E3388" s="2"/>
    </row>
    <row r="3389" spans="1:5" ht="15">
      <c r="A3389" s="5">
        <v>42736</v>
      </c>
      <c r="B3389" s="4">
        <v>5281.41</v>
      </c>
      <c r="C3389" s="4"/>
      <c r="D3389" s="2"/>
      <c r="E3389" s="2"/>
    </row>
    <row r="3390" spans="1:5" ht="15">
      <c r="A3390" s="5">
        <v>42767</v>
      </c>
      <c r="B3390" s="4">
        <v>5012</v>
      </c>
      <c r="C3390" s="4"/>
      <c r="D3390" s="2"/>
      <c r="E3390" s="2"/>
    </row>
    <row r="3391" spans="1:5" ht="15">
      <c r="A3391" s="5">
        <v>42795</v>
      </c>
      <c r="B3391" s="4">
        <v>5551.95</v>
      </c>
      <c r="C3391" s="4"/>
      <c r="D3391" s="2"/>
      <c r="E3391" s="2"/>
    </row>
    <row r="3392" spans="1:5" ht="15">
      <c r="A3392" s="5">
        <v>42826</v>
      </c>
      <c r="B3392" s="4">
        <v>8777.63</v>
      </c>
      <c r="C3392" s="4"/>
      <c r="D3392" s="2"/>
      <c r="E3392" s="2"/>
    </row>
    <row r="3393" spans="1:5" ht="15">
      <c r="A3393" s="5">
        <v>42856</v>
      </c>
      <c r="B3393" s="4">
        <v>4364.06</v>
      </c>
      <c r="C3393" s="4"/>
      <c r="D3393" s="2"/>
      <c r="E3393" s="2"/>
    </row>
    <row r="3394" spans="1:5" ht="15">
      <c r="A3394" s="5">
        <v>42887</v>
      </c>
      <c r="B3394" s="4">
        <v>4566.85</v>
      </c>
      <c r="C3394" s="4"/>
      <c r="D3394" s="2"/>
      <c r="E3394" s="2"/>
    </row>
    <row r="3395" spans="1:5" ht="15">
      <c r="A3395" s="5">
        <v>42917</v>
      </c>
      <c r="B3395" s="4">
        <v>4130.65</v>
      </c>
      <c r="C3395" s="4"/>
      <c r="D3395" s="2"/>
      <c r="E3395" s="2"/>
    </row>
    <row r="3396" spans="1:5" ht="15">
      <c r="A3396" s="5">
        <v>42948</v>
      </c>
      <c r="B3396" s="4">
        <v>4567.68</v>
      </c>
      <c r="C3396" s="4"/>
      <c r="D3396" s="2"/>
      <c r="E3396" s="2"/>
    </row>
    <row r="3397" spans="1:5" ht="15">
      <c r="A3397" s="5">
        <v>42979</v>
      </c>
      <c r="B3397" s="4">
        <v>4348.32</v>
      </c>
      <c r="C3397" s="4"/>
      <c r="D3397" s="2"/>
      <c r="E3397" s="2"/>
    </row>
    <row r="3398" spans="1:5" ht="15">
      <c r="A3398" s="5">
        <v>43009</v>
      </c>
      <c r="B3398" s="4">
        <v>4409.96</v>
      </c>
      <c r="C3398" s="4"/>
      <c r="D3398" s="2"/>
      <c r="E3398" s="2"/>
    </row>
    <row r="3399" spans="1:5" ht="15">
      <c r="A3399" s="5">
        <v>43040</v>
      </c>
      <c r="B3399" s="4">
        <v>4052.28</v>
      </c>
      <c r="C3399" s="4"/>
      <c r="D3399" s="2"/>
      <c r="E3399" s="2"/>
    </row>
    <row r="3400" spans="1:5" ht="15">
      <c r="A3400" s="5">
        <v>43070</v>
      </c>
      <c r="B3400" s="4">
        <v>4781.84</v>
      </c>
      <c r="C3400" s="4">
        <v>33809.25</v>
      </c>
      <c r="D3400" s="2"/>
      <c r="E3400" s="2"/>
    </row>
    <row r="3401" spans="1:5" ht="15">
      <c r="A3401" s="5" t="s">
        <v>153</v>
      </c>
      <c r="B3401" s="4">
        <f>SUM(B3389:B3400)</f>
        <v>59844.630000000005</v>
      </c>
      <c r="C3401" s="4"/>
      <c r="D3401" s="2"/>
      <c r="E3401" s="2"/>
    </row>
    <row r="3402" spans="1:5" ht="15">
      <c r="A3402" s="5" t="s">
        <v>2</v>
      </c>
      <c r="B3402" s="4">
        <f>SUM(B3388:B3400)</f>
        <v>-55783.83</v>
      </c>
      <c r="C3402" s="4">
        <f>SUM(C3389:C3400)</f>
        <v>33809.25</v>
      </c>
      <c r="D3402" s="2"/>
      <c r="E3402" s="2"/>
    </row>
    <row r="3403" spans="1:5" ht="15">
      <c r="A3403" s="5"/>
      <c r="B3403" s="4"/>
      <c r="C3403" s="8">
        <f>B3402-C3402</f>
        <v>-89593.08</v>
      </c>
      <c r="D3403" s="2"/>
      <c r="E3403" s="2"/>
    </row>
    <row r="3404" spans="4:5" ht="15">
      <c r="D3404" s="2"/>
      <c r="E3404" s="2"/>
    </row>
    <row r="3405" spans="4:5" ht="15">
      <c r="D3405" s="2"/>
      <c r="E3405" s="2"/>
    </row>
    <row r="3407" ht="15">
      <c r="A3407" s="7" t="s">
        <v>151</v>
      </c>
    </row>
    <row r="3436" spans="1:5" ht="15">
      <c r="A3436" s="6" t="s">
        <v>147</v>
      </c>
      <c r="B3436" s="3"/>
      <c r="C3436" s="3"/>
      <c r="D3436" s="3"/>
      <c r="E3436" s="3"/>
    </row>
    <row r="3437" spans="4:5" ht="15">
      <c r="D3437" s="2"/>
      <c r="E3437" s="2"/>
    </row>
    <row r="3438" spans="1:5" ht="15">
      <c r="A3438" s="1"/>
      <c r="B3438" s="1" t="s">
        <v>0</v>
      </c>
      <c r="C3438" s="1" t="s">
        <v>1</v>
      </c>
      <c r="D3438" s="2"/>
      <c r="E3438" s="2"/>
    </row>
    <row r="3439" spans="1:5" ht="15">
      <c r="A3439" s="1" t="s">
        <v>79</v>
      </c>
      <c r="B3439" s="4">
        <v>133614.57</v>
      </c>
      <c r="C3439" s="4"/>
      <c r="D3439" s="2"/>
      <c r="E3439" s="2"/>
    </row>
    <row r="3440" spans="1:5" ht="15">
      <c r="A3440" s="5">
        <v>42736</v>
      </c>
      <c r="B3440" s="4">
        <v>7268</v>
      </c>
      <c r="C3440" s="4"/>
      <c r="D3440" s="2"/>
      <c r="E3440" s="2"/>
    </row>
    <row r="3441" spans="1:5" ht="15">
      <c r="A3441" s="5">
        <v>42767</v>
      </c>
      <c r="B3441" s="4">
        <v>7358.97</v>
      </c>
      <c r="C3441" s="4"/>
      <c r="D3441" s="2"/>
      <c r="E3441" s="2"/>
    </row>
    <row r="3442" spans="1:5" ht="15">
      <c r="A3442" s="5">
        <v>42795</v>
      </c>
      <c r="B3442" s="4">
        <v>7986.96</v>
      </c>
      <c r="C3442" s="4"/>
      <c r="D3442" s="2"/>
      <c r="E3442" s="2"/>
    </row>
    <row r="3443" spans="1:5" ht="15">
      <c r="A3443" s="5">
        <v>42826</v>
      </c>
      <c r="B3443" s="4">
        <v>7188.68</v>
      </c>
      <c r="C3443" s="4"/>
      <c r="D3443" s="2"/>
      <c r="E3443" s="2"/>
    </row>
    <row r="3444" spans="1:5" ht="15">
      <c r="A3444" s="5">
        <v>42856</v>
      </c>
      <c r="B3444" s="4">
        <f>7314.62+70359.2</f>
        <v>77673.81999999999</v>
      </c>
      <c r="C3444" s="4">
        <v>5490.81</v>
      </c>
      <c r="D3444" s="2"/>
      <c r="E3444" s="2"/>
    </row>
    <row r="3445" spans="1:5" ht="15">
      <c r="A3445" s="5">
        <v>42887</v>
      </c>
      <c r="B3445" s="4">
        <v>7203.96</v>
      </c>
      <c r="C3445" s="4">
        <f>6542.56+54472.15</f>
        <v>61014.71</v>
      </c>
      <c r="D3445" s="2"/>
      <c r="E3445" s="2"/>
    </row>
    <row r="3446" spans="1:5" ht="15">
      <c r="A3446" s="5">
        <v>42917</v>
      </c>
      <c r="B3446" s="4">
        <v>7259.05</v>
      </c>
      <c r="C3446" s="4">
        <f>35603.93+205500</f>
        <v>241103.93</v>
      </c>
      <c r="D3446" s="2"/>
      <c r="E3446" s="2"/>
    </row>
    <row r="3447" spans="1:5" ht="15">
      <c r="A3447" s="5">
        <v>42948</v>
      </c>
      <c r="B3447" s="4">
        <v>7893.52</v>
      </c>
      <c r="C3447" s="4"/>
      <c r="D3447" s="2"/>
      <c r="E3447" s="2"/>
    </row>
    <row r="3448" spans="1:5" ht="15">
      <c r="A3448" s="5">
        <v>42979</v>
      </c>
      <c r="B3448" s="4">
        <v>7307.75</v>
      </c>
      <c r="C3448" s="4"/>
      <c r="D3448" s="2"/>
      <c r="E3448" s="2"/>
    </row>
    <row r="3449" spans="1:5" ht="15">
      <c r="A3449" s="5">
        <v>43009</v>
      </c>
      <c r="B3449" s="4">
        <v>7575.12</v>
      </c>
      <c r="C3449" s="4">
        <v>15749.85</v>
      </c>
      <c r="D3449" s="2"/>
      <c r="E3449" s="2"/>
    </row>
    <row r="3450" spans="1:5" ht="15">
      <c r="A3450" s="5">
        <v>43040</v>
      </c>
      <c r="B3450" s="4">
        <v>7748.2</v>
      </c>
      <c r="C3450" s="4"/>
      <c r="D3450" s="2"/>
      <c r="E3450" s="2"/>
    </row>
    <row r="3451" spans="1:5" ht="15">
      <c r="A3451" s="5">
        <v>43070</v>
      </c>
      <c r="B3451" s="4">
        <v>7182.04</v>
      </c>
      <c r="C3451" s="4"/>
      <c r="D3451" s="2"/>
      <c r="E3451" s="2"/>
    </row>
    <row r="3452" spans="1:5" ht="15">
      <c r="A3452" s="5" t="s">
        <v>153</v>
      </c>
      <c r="B3452" s="4">
        <f>SUM(B3440:B3451)</f>
        <v>159646.07000000004</v>
      </c>
      <c r="C3452" s="4"/>
      <c r="D3452" s="2"/>
      <c r="E3452" s="2"/>
    </row>
    <row r="3453" spans="1:5" ht="15">
      <c r="A3453" s="5" t="s">
        <v>2</v>
      </c>
      <c r="B3453" s="4">
        <f>SUM(B3439:B3451)</f>
        <v>293260.63999999996</v>
      </c>
      <c r="C3453" s="4">
        <f>SUM(C3440:C3451)</f>
        <v>323359.3</v>
      </c>
      <c r="D3453" s="2"/>
      <c r="E3453" s="2"/>
    </row>
    <row r="3454" spans="1:5" ht="15">
      <c r="A3454" s="5"/>
      <c r="B3454" s="4"/>
      <c r="C3454" s="9">
        <f>B3453-C3453</f>
        <v>-30098.660000000033</v>
      </c>
      <c r="D3454" s="2"/>
      <c r="E3454" s="2"/>
    </row>
    <row r="3455" spans="4:5" ht="15">
      <c r="D3455" s="2"/>
      <c r="E3455" s="2"/>
    </row>
    <row r="3456" spans="4:5" ht="15">
      <c r="D3456" s="2"/>
      <c r="E3456" s="2"/>
    </row>
    <row r="3458" ht="15">
      <c r="A3458" s="7" t="s">
        <v>151</v>
      </c>
    </row>
    <row r="3487" spans="1:5" ht="15">
      <c r="A3487" s="6" t="s">
        <v>148</v>
      </c>
      <c r="B3487" s="3"/>
      <c r="C3487" s="3"/>
      <c r="D3487" s="3"/>
      <c r="E3487" s="3"/>
    </row>
    <row r="3488" spans="4:5" ht="15">
      <c r="D3488" s="2"/>
      <c r="E3488" s="2"/>
    </row>
    <row r="3489" spans="1:5" ht="15">
      <c r="A3489" s="1"/>
      <c r="B3489" s="1" t="s">
        <v>0</v>
      </c>
      <c r="C3489" s="1" t="s">
        <v>1</v>
      </c>
      <c r="D3489" s="2"/>
      <c r="E3489" s="2"/>
    </row>
    <row r="3490" spans="1:5" ht="15">
      <c r="A3490" s="1" t="s">
        <v>79</v>
      </c>
      <c r="B3490" s="4">
        <v>95953.55</v>
      </c>
      <c r="C3490" s="4"/>
      <c r="D3490" s="2"/>
      <c r="E3490" s="2"/>
    </row>
    <row r="3491" spans="1:5" ht="15">
      <c r="A3491" s="5">
        <v>42736</v>
      </c>
      <c r="B3491" s="4">
        <v>8097.82</v>
      </c>
      <c r="C3491" s="4"/>
      <c r="D3491" s="2"/>
      <c r="E3491" s="2"/>
    </row>
    <row r="3492" spans="1:5" ht="15">
      <c r="A3492" s="5">
        <v>42767</v>
      </c>
      <c r="B3492" s="4">
        <v>8064.08</v>
      </c>
      <c r="C3492" s="4"/>
      <c r="D3492" s="2"/>
      <c r="E3492" s="2"/>
    </row>
    <row r="3493" spans="1:5" ht="15">
      <c r="A3493" s="5">
        <v>42795</v>
      </c>
      <c r="B3493" s="4">
        <v>8377.3</v>
      </c>
      <c r="C3493" s="4">
        <v>6901</v>
      </c>
      <c r="D3493" s="2"/>
      <c r="E3493" s="2"/>
    </row>
    <row r="3494" spans="1:5" ht="15">
      <c r="A3494" s="5">
        <v>42826</v>
      </c>
      <c r="B3494" s="4">
        <v>7775.03</v>
      </c>
      <c r="C3494" s="4">
        <v>2264.01</v>
      </c>
      <c r="D3494" s="2"/>
      <c r="E3494" s="2"/>
    </row>
    <row r="3495" spans="1:5" ht="15">
      <c r="A3495" s="5">
        <v>42856</v>
      </c>
      <c r="B3495" s="4">
        <v>7753.63</v>
      </c>
      <c r="C3495" s="4"/>
      <c r="D3495" s="2"/>
      <c r="E3495" s="2"/>
    </row>
    <row r="3496" spans="1:5" ht="15">
      <c r="A3496" s="5">
        <v>42887</v>
      </c>
      <c r="B3496" s="4">
        <v>7530.87</v>
      </c>
      <c r="C3496" s="4">
        <v>40390.57</v>
      </c>
      <c r="D3496" s="2"/>
      <c r="E3496" s="2"/>
    </row>
    <row r="3497" spans="1:5" ht="15">
      <c r="A3497" s="5">
        <v>42917</v>
      </c>
      <c r="B3497" s="4">
        <v>8326.72</v>
      </c>
      <c r="C3497" s="4">
        <v>6376.28</v>
      </c>
      <c r="D3497" s="2"/>
      <c r="E3497" s="2"/>
    </row>
    <row r="3498" spans="1:5" ht="15">
      <c r="A3498" s="5">
        <v>42948</v>
      </c>
      <c r="B3498" s="4">
        <v>8975.89</v>
      </c>
      <c r="C3498" s="4">
        <v>2310.06</v>
      </c>
      <c r="D3498" s="2"/>
      <c r="E3498" s="2"/>
    </row>
    <row r="3499" spans="1:5" ht="15">
      <c r="A3499" s="5">
        <v>42979</v>
      </c>
      <c r="B3499" s="4">
        <v>8481.76</v>
      </c>
      <c r="C3499" s="4">
        <v>29409.63</v>
      </c>
      <c r="D3499" s="2"/>
      <c r="E3499" s="2"/>
    </row>
    <row r="3500" spans="1:5" ht="15">
      <c r="A3500" s="5">
        <v>43009</v>
      </c>
      <c r="B3500" s="4">
        <f>8279.79+94339.18</f>
        <v>102618.97</v>
      </c>
      <c r="C3500" s="4">
        <f>83464.51+50976</f>
        <v>134440.51</v>
      </c>
      <c r="D3500" s="2"/>
      <c r="E3500" s="2"/>
    </row>
    <row r="3501" spans="1:5" ht="15">
      <c r="A3501" s="5">
        <v>43040</v>
      </c>
      <c r="B3501" s="4">
        <v>25713.95</v>
      </c>
      <c r="C3501" s="4">
        <v>4840.98</v>
      </c>
      <c r="D3501" s="2"/>
      <c r="E3501" s="2"/>
    </row>
    <row r="3502" spans="1:5" ht="15">
      <c r="A3502" s="5">
        <v>43070</v>
      </c>
      <c r="B3502" s="4">
        <f>7176.22+11075.92+18688.54</f>
        <v>36940.68</v>
      </c>
      <c r="C3502" s="4">
        <v>2693.06</v>
      </c>
      <c r="D3502" s="2"/>
      <c r="E3502" s="2"/>
    </row>
    <row r="3503" spans="1:5" ht="15">
      <c r="A3503" s="5" t="s">
        <v>153</v>
      </c>
      <c r="B3503" s="4">
        <f>SUM(B3491:B3502)</f>
        <v>238656.7</v>
      </c>
      <c r="C3503" s="4"/>
      <c r="D3503" s="2"/>
      <c r="E3503" s="2"/>
    </row>
    <row r="3504" spans="1:5" ht="15">
      <c r="A3504" s="5" t="s">
        <v>2</v>
      </c>
      <c r="B3504" s="4">
        <f>SUM(B3490:B3502)</f>
        <v>334610.25</v>
      </c>
      <c r="C3504" s="4">
        <f>SUM(C3491:C3502)</f>
        <v>229626.1</v>
      </c>
      <c r="D3504" s="2"/>
      <c r="E3504" s="2"/>
    </row>
    <row r="3505" spans="1:5" ht="15">
      <c r="A3505" s="5"/>
      <c r="B3505" s="4"/>
      <c r="C3505" s="9">
        <f>B3504-C3504</f>
        <v>104984.15</v>
      </c>
      <c r="D3505" s="2"/>
      <c r="E3505" s="2"/>
    </row>
    <row r="3506" spans="4:5" ht="15">
      <c r="D3506" s="2"/>
      <c r="E3506" s="2"/>
    </row>
    <row r="3507" spans="4:5" ht="15">
      <c r="D3507" s="2"/>
      <c r="E3507" s="2"/>
    </row>
    <row r="3509" ht="15">
      <c r="A3509" s="7" t="s">
        <v>151</v>
      </c>
    </row>
    <row r="3511" ht="15">
      <c r="A3511" t="s">
        <v>152</v>
      </c>
    </row>
    <row r="3538" spans="1:5" ht="15">
      <c r="A3538" s="6" t="s">
        <v>149</v>
      </c>
      <c r="B3538" s="3"/>
      <c r="C3538" s="3"/>
      <c r="D3538" s="3"/>
      <c r="E3538" s="3"/>
    </row>
    <row r="3539" spans="4:5" ht="15">
      <c r="D3539" s="2"/>
      <c r="E3539" s="2"/>
    </row>
    <row r="3540" spans="1:5" ht="15">
      <c r="A3540" s="1"/>
      <c r="B3540" s="1" t="s">
        <v>0</v>
      </c>
      <c r="C3540" s="1" t="s">
        <v>1</v>
      </c>
      <c r="D3540" s="2"/>
      <c r="E3540" s="2"/>
    </row>
    <row r="3541" spans="1:5" ht="15">
      <c r="A3541" s="1" t="s">
        <v>79</v>
      </c>
      <c r="B3541" s="4">
        <v>151814.48</v>
      </c>
      <c r="C3541" s="4"/>
      <c r="D3541" s="2"/>
      <c r="E3541" s="2"/>
    </row>
    <row r="3542" spans="1:5" ht="15">
      <c r="A3542" s="5">
        <v>42736</v>
      </c>
      <c r="B3542" s="4">
        <v>6271.45</v>
      </c>
      <c r="C3542" s="4"/>
      <c r="D3542" s="2"/>
      <c r="E3542" s="2"/>
    </row>
    <row r="3543" spans="1:5" ht="15">
      <c r="A3543" s="5">
        <v>42767</v>
      </c>
      <c r="B3543" s="4">
        <v>5893.81</v>
      </c>
      <c r="C3543" s="4"/>
      <c r="D3543" s="2"/>
      <c r="E3543" s="2"/>
    </row>
    <row r="3544" spans="1:5" ht="15">
      <c r="A3544" s="5">
        <v>42795</v>
      </c>
      <c r="B3544" s="4">
        <v>6660.39</v>
      </c>
      <c r="C3544" s="4"/>
      <c r="D3544" s="2"/>
      <c r="E3544" s="2"/>
    </row>
    <row r="3545" spans="1:5" ht="15">
      <c r="A3545" s="5">
        <v>42826</v>
      </c>
      <c r="B3545" s="4">
        <v>5840.73</v>
      </c>
      <c r="C3545" s="4"/>
      <c r="D3545" s="2"/>
      <c r="E3545" s="2"/>
    </row>
    <row r="3546" spans="1:5" ht="15">
      <c r="A3546" s="5">
        <v>42856</v>
      </c>
      <c r="B3546" s="4">
        <v>6398.01</v>
      </c>
      <c r="C3546" s="4"/>
      <c r="D3546" s="2"/>
      <c r="E3546" s="2"/>
    </row>
    <row r="3547" spans="1:5" ht="15">
      <c r="A3547" s="5">
        <v>42887</v>
      </c>
      <c r="B3547" s="4">
        <v>5673.14</v>
      </c>
      <c r="C3547" s="4">
        <v>913.12</v>
      </c>
      <c r="D3547" s="2"/>
      <c r="E3547" s="2"/>
    </row>
    <row r="3548" spans="1:5" ht="15">
      <c r="A3548" s="5">
        <v>42917</v>
      </c>
      <c r="B3548" s="4">
        <v>5587.69</v>
      </c>
      <c r="C3548" s="4">
        <v>29185.73</v>
      </c>
      <c r="D3548" s="2"/>
      <c r="E3548" s="2"/>
    </row>
    <row r="3549" spans="1:5" ht="15">
      <c r="A3549" s="5">
        <v>42948</v>
      </c>
      <c r="B3549" s="4">
        <v>6296.4</v>
      </c>
      <c r="C3549" s="4"/>
      <c r="D3549" s="2"/>
      <c r="E3549" s="2"/>
    </row>
    <row r="3550" spans="1:5" ht="15">
      <c r="A3550" s="5">
        <v>42979</v>
      </c>
      <c r="B3550" s="4">
        <v>5362.86</v>
      </c>
      <c r="C3550" s="4">
        <v>4125.41</v>
      </c>
      <c r="D3550" s="2"/>
      <c r="E3550" s="2"/>
    </row>
    <row r="3551" spans="1:5" ht="15">
      <c r="A3551" s="5">
        <v>43009</v>
      </c>
      <c r="B3551" s="4">
        <v>6453.32</v>
      </c>
      <c r="C3551" s="4">
        <f>913.12+4253.14</f>
        <v>5166.26</v>
      </c>
      <c r="D3551" s="2"/>
      <c r="E3551" s="2"/>
    </row>
    <row r="3552" spans="1:5" ht="15">
      <c r="A3552" s="5">
        <v>43040</v>
      </c>
      <c r="B3552" s="4">
        <v>6504.51</v>
      </c>
      <c r="C3552" s="4">
        <v>32409.52</v>
      </c>
      <c r="D3552" s="2"/>
      <c r="E3552" s="2"/>
    </row>
    <row r="3553" spans="1:5" ht="15">
      <c r="A3553" s="5">
        <v>43070</v>
      </c>
      <c r="B3553" s="4">
        <v>6502.3</v>
      </c>
      <c r="C3553" s="4"/>
      <c r="D3553" s="2"/>
      <c r="E3553" s="2"/>
    </row>
    <row r="3554" spans="1:5" ht="15">
      <c r="A3554" s="5" t="s">
        <v>153</v>
      </c>
      <c r="B3554" s="4">
        <f>SUM(B3542:B3553)</f>
        <v>73444.61</v>
      </c>
      <c r="C3554" s="4"/>
      <c r="D3554" s="2"/>
      <c r="E3554" s="2"/>
    </row>
    <row r="3555" spans="1:5" ht="15">
      <c r="A3555" s="5" t="s">
        <v>2</v>
      </c>
      <c r="B3555" s="4">
        <f>SUM(B3541:B3553)</f>
        <v>225259.09000000005</v>
      </c>
      <c r="C3555" s="4">
        <f>SUM(C3542:C3553)</f>
        <v>71800.04</v>
      </c>
      <c r="D3555" s="2"/>
      <c r="E3555" s="2"/>
    </row>
    <row r="3556" spans="1:5" ht="15">
      <c r="A3556" s="5"/>
      <c r="B3556" s="4"/>
      <c r="C3556" s="9">
        <f>B3555-C3555</f>
        <v>153459.05000000005</v>
      </c>
      <c r="D3556" s="2"/>
      <c r="E3556" s="2"/>
    </row>
    <row r="3557" spans="4:5" ht="15">
      <c r="D3557" s="2"/>
      <c r="E3557" s="2"/>
    </row>
    <row r="3558" spans="4:5" ht="15">
      <c r="D3558" s="2"/>
      <c r="E3558" s="2"/>
    </row>
    <row r="3560" ht="15">
      <c r="A3560" s="7" t="s">
        <v>151</v>
      </c>
    </row>
    <row r="3589" spans="1:5" ht="15">
      <c r="A3589" s="6" t="s">
        <v>150</v>
      </c>
      <c r="B3589" s="3"/>
      <c r="C3589" s="3"/>
      <c r="D3589" s="3"/>
      <c r="E3589" s="3"/>
    </row>
    <row r="3590" spans="4:5" ht="15">
      <c r="D3590" s="2"/>
      <c r="E3590" s="2"/>
    </row>
    <row r="3591" spans="1:5" ht="15">
      <c r="A3591" s="1"/>
      <c r="B3591" s="1" t="s">
        <v>0</v>
      </c>
      <c r="C3591" s="1" t="s">
        <v>1</v>
      </c>
      <c r="D3591" s="2"/>
      <c r="E3591" s="2"/>
    </row>
    <row r="3592" spans="1:5" ht="15">
      <c r="A3592" s="1" t="s">
        <v>79</v>
      </c>
      <c r="B3592" s="4">
        <v>39771.23</v>
      </c>
      <c r="C3592" s="4"/>
      <c r="D3592" s="2"/>
      <c r="E3592" s="2"/>
    </row>
    <row r="3593" spans="1:5" ht="15">
      <c r="A3593" s="5">
        <v>42736</v>
      </c>
      <c r="B3593" s="4">
        <v>5650.25</v>
      </c>
      <c r="C3593" s="4"/>
      <c r="D3593" s="2"/>
      <c r="E3593" s="2"/>
    </row>
    <row r="3594" spans="1:5" ht="15">
      <c r="A3594" s="5">
        <v>42767</v>
      </c>
      <c r="B3594" s="4">
        <v>5452.24</v>
      </c>
      <c r="C3594" s="4"/>
      <c r="D3594" s="2"/>
      <c r="E3594" s="2"/>
    </row>
    <row r="3595" spans="1:5" ht="15">
      <c r="A3595" s="5">
        <v>42795</v>
      </c>
      <c r="B3595" s="4">
        <v>6101.68</v>
      </c>
      <c r="C3595" s="4"/>
      <c r="D3595" s="2"/>
      <c r="E3595" s="2"/>
    </row>
    <row r="3596" spans="1:5" ht="15">
      <c r="A3596" s="5">
        <v>42826</v>
      </c>
      <c r="B3596" s="4">
        <v>6009.66</v>
      </c>
      <c r="C3596" s="4"/>
      <c r="D3596" s="2"/>
      <c r="E3596" s="2"/>
    </row>
    <row r="3597" spans="1:5" ht="15">
      <c r="A3597" s="5">
        <v>42856</v>
      </c>
      <c r="B3597" s="4">
        <v>5740.2</v>
      </c>
      <c r="C3597" s="4"/>
      <c r="D3597" s="2"/>
      <c r="E3597" s="2"/>
    </row>
    <row r="3598" spans="1:5" ht="15">
      <c r="A3598" s="5">
        <v>42887</v>
      </c>
      <c r="B3598" s="4">
        <v>6400.81</v>
      </c>
      <c r="C3598" s="4">
        <v>98922.98</v>
      </c>
      <c r="D3598" s="2"/>
      <c r="E3598" s="2"/>
    </row>
    <row r="3599" spans="1:5" ht="15">
      <c r="A3599" s="5">
        <v>42917</v>
      </c>
      <c r="B3599" s="4">
        <v>5618.26</v>
      </c>
      <c r="C3599" s="4"/>
      <c r="D3599" s="2"/>
      <c r="E3599" s="2"/>
    </row>
    <row r="3600" spans="1:5" ht="15">
      <c r="A3600" s="5">
        <v>42948</v>
      </c>
      <c r="B3600" s="4">
        <v>8787.3</v>
      </c>
      <c r="C3600" s="4"/>
      <c r="D3600" s="2"/>
      <c r="E3600" s="2"/>
    </row>
    <row r="3601" spans="1:5" ht="15">
      <c r="A3601" s="5">
        <v>42979</v>
      </c>
      <c r="B3601" s="4">
        <v>4769.1</v>
      </c>
      <c r="C3601" s="4"/>
      <c r="D3601" s="2"/>
      <c r="E3601" s="2"/>
    </row>
    <row r="3602" spans="1:5" ht="15">
      <c r="A3602" s="5">
        <v>43009</v>
      </c>
      <c r="B3602" s="4">
        <v>9162</v>
      </c>
      <c r="C3602" s="4"/>
      <c r="D3602" s="2"/>
      <c r="E3602" s="2"/>
    </row>
    <row r="3603" spans="1:5" ht="15">
      <c r="A3603" s="5">
        <v>43040</v>
      </c>
      <c r="B3603" s="4">
        <v>4872.11</v>
      </c>
      <c r="C3603" s="4"/>
      <c r="D3603" s="2"/>
      <c r="E3603" s="2"/>
    </row>
    <row r="3604" spans="1:5" ht="15">
      <c r="A3604" s="5">
        <v>43070</v>
      </c>
      <c r="B3604" s="4">
        <v>5235.33</v>
      </c>
      <c r="C3604" s="4">
        <v>1354.87</v>
      </c>
      <c r="D3604" s="2"/>
      <c r="E3604" s="2"/>
    </row>
    <row r="3605" spans="1:5" ht="15">
      <c r="A3605" s="5" t="s">
        <v>153</v>
      </c>
      <c r="B3605" s="4">
        <f>SUM(B3593:B3604)</f>
        <v>73798.93999999999</v>
      </c>
      <c r="C3605" s="4"/>
      <c r="D3605" s="2"/>
      <c r="E3605" s="2"/>
    </row>
    <row r="3606" spans="1:5" ht="15">
      <c r="A3606" s="5" t="s">
        <v>2</v>
      </c>
      <c r="B3606" s="4">
        <f>SUM(B3592:B3604)</f>
        <v>113570.17</v>
      </c>
      <c r="C3606" s="4">
        <f>SUM(C3593:C3604)</f>
        <v>100277.84999999999</v>
      </c>
      <c r="D3606" s="2"/>
      <c r="E3606" s="2"/>
    </row>
    <row r="3607" spans="1:5" ht="15">
      <c r="A3607" s="5"/>
      <c r="B3607" s="4"/>
      <c r="C3607" s="9">
        <f>B3606-C3606</f>
        <v>13292.320000000007</v>
      </c>
      <c r="D3607" s="2"/>
      <c r="E3607" s="2"/>
    </row>
    <row r="3608" spans="4:5" ht="15">
      <c r="D3608" s="2"/>
      <c r="E3608" s="2"/>
    </row>
    <row r="3609" spans="4:5" ht="15">
      <c r="D3609" s="2"/>
      <c r="E3609" s="2"/>
    </row>
    <row r="3611" ht="15">
      <c r="A3611" s="7" t="s">
        <v>151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zoomScalePageLayoutView="0" workbookViewId="0" topLeftCell="A57">
      <selection activeCell="B76" sqref="B76"/>
    </sheetView>
  </sheetViews>
  <sheetFormatPr defaultColWidth="9.140625" defaultRowHeight="15"/>
  <cols>
    <col min="1" max="1" width="31.28125" style="0" customWidth="1"/>
    <col min="2" max="2" width="18.57421875" style="0" customWidth="1"/>
  </cols>
  <sheetData>
    <row r="2" spans="1:8" ht="15">
      <c r="A2" s="14" t="s">
        <v>3</v>
      </c>
      <c r="B2" s="14"/>
      <c r="C2" s="14"/>
      <c r="D2" s="14"/>
      <c r="E2" s="14"/>
      <c r="F2" s="14"/>
      <c r="G2" s="14"/>
      <c r="H2" s="14"/>
    </row>
    <row r="3" spans="1:2" ht="15">
      <c r="A3" s="1" t="s">
        <v>4</v>
      </c>
      <c r="B3" s="1" t="s">
        <v>5</v>
      </c>
    </row>
    <row r="4" spans="1:2" ht="15">
      <c r="A4" s="1" t="s">
        <v>6</v>
      </c>
      <c r="B4" s="4">
        <f>'текущий 2017'!C20</f>
        <v>46637.20999999998</v>
      </c>
    </row>
    <row r="5" spans="1:2" ht="15">
      <c r="A5" s="1" t="s">
        <v>7</v>
      </c>
      <c r="B5" s="4">
        <f>'текущий 2017'!C71</f>
        <v>156676.44</v>
      </c>
    </row>
    <row r="6" spans="1:2" ht="15">
      <c r="A6" s="1" t="s">
        <v>8</v>
      </c>
      <c r="B6" s="4">
        <f>'текущий 2017'!C122</f>
        <v>-12415.73999999999</v>
      </c>
    </row>
    <row r="7" spans="1:2" ht="15">
      <c r="A7" s="1" t="s">
        <v>9</v>
      </c>
      <c r="B7" s="4">
        <f>'текущий 2017'!C173</f>
        <v>141046.03000000003</v>
      </c>
    </row>
    <row r="8" spans="1:2" ht="15">
      <c r="A8" s="1" t="s">
        <v>10</v>
      </c>
      <c r="B8" s="4">
        <f>'текущий 2017'!C224</f>
        <v>15558.809999999998</v>
      </c>
    </row>
    <row r="9" spans="1:2" ht="15">
      <c r="A9" s="1" t="s">
        <v>11</v>
      </c>
      <c r="B9" s="4">
        <f>'текущий 2017'!C275</f>
        <v>261535.89</v>
      </c>
    </row>
    <row r="10" spans="1:2" ht="15">
      <c r="A10" s="1" t="s">
        <v>12</v>
      </c>
      <c r="B10" s="4">
        <f>'текущий 2017'!C320</f>
        <v>-7574.290000000008</v>
      </c>
    </row>
    <row r="11" spans="1:2" ht="15">
      <c r="A11" s="1" t="s">
        <v>13</v>
      </c>
      <c r="B11" s="4">
        <f>'текущий 2017'!C371</f>
        <v>67150.73000000001</v>
      </c>
    </row>
    <row r="12" spans="1:2" ht="15">
      <c r="A12" s="1" t="s">
        <v>14</v>
      </c>
      <c r="B12" s="4">
        <f>'текущий 2017'!C422</f>
        <v>75479.40000000002</v>
      </c>
    </row>
    <row r="13" spans="1:2" ht="15">
      <c r="A13" s="1" t="s">
        <v>15</v>
      </c>
      <c r="B13" s="4">
        <f>'текущий 2017'!C464</f>
        <v>256772.71</v>
      </c>
    </row>
    <row r="14" spans="1:2" ht="15">
      <c r="A14" s="1" t="s">
        <v>16</v>
      </c>
      <c r="B14" s="4">
        <f>'текущий 2017'!C515</f>
        <v>173181.7</v>
      </c>
    </row>
    <row r="15" spans="1:2" ht="15">
      <c r="A15" s="1" t="s">
        <v>17</v>
      </c>
      <c r="B15" s="4">
        <f>'текущий 2017'!C566</f>
        <v>5442.310000000005</v>
      </c>
    </row>
    <row r="16" spans="1:2" ht="15">
      <c r="A16" s="1" t="s">
        <v>18</v>
      </c>
      <c r="B16" s="4">
        <f>'текущий 2017'!C617</f>
        <v>62372.860000000015</v>
      </c>
    </row>
    <row r="17" spans="1:2" ht="15">
      <c r="A17" s="1" t="s">
        <v>19</v>
      </c>
      <c r="B17" s="4">
        <f>'текущий 2017'!C668</f>
        <v>19709.89999999985</v>
      </c>
    </row>
    <row r="18" spans="1:2" ht="15">
      <c r="A18" s="1" t="s">
        <v>20</v>
      </c>
      <c r="B18" s="4">
        <f>'текущий 2017'!C719</f>
        <v>42188.630000000034</v>
      </c>
    </row>
    <row r="19" spans="1:2" ht="15">
      <c r="A19" s="1" t="s">
        <v>21</v>
      </c>
      <c r="B19" s="4">
        <f>'текущий 2017'!C770</f>
        <v>93651.19999999992</v>
      </c>
    </row>
    <row r="20" spans="1:2" ht="15">
      <c r="A20" s="1" t="s">
        <v>22</v>
      </c>
      <c r="B20" s="4">
        <f>'текущий 2017'!C821</f>
        <v>64804.25999999995</v>
      </c>
    </row>
    <row r="21" spans="1:2" ht="15">
      <c r="A21" s="1" t="s">
        <v>23</v>
      </c>
      <c r="B21" s="4">
        <f>'текущий 2017'!C864</f>
        <v>193361.68999999997</v>
      </c>
    </row>
    <row r="22" spans="1:2" ht="15">
      <c r="A22" s="1" t="s">
        <v>24</v>
      </c>
      <c r="B22" s="4">
        <f>'текущий 2017'!C915</f>
        <v>15660.910000000003</v>
      </c>
    </row>
    <row r="23" spans="1:2" ht="15">
      <c r="A23" s="1" t="s">
        <v>25</v>
      </c>
      <c r="B23" s="4">
        <f>'текущий 2017'!C966</f>
        <v>-198718.74</v>
      </c>
    </row>
    <row r="24" spans="1:2" ht="15">
      <c r="A24" s="1" t="s">
        <v>26</v>
      </c>
      <c r="B24" s="4">
        <f>'текущий 2017'!C1017</f>
        <v>212728.00000000003</v>
      </c>
    </row>
    <row r="25" spans="1:2" ht="15">
      <c r="A25" s="1" t="s">
        <v>27</v>
      </c>
      <c r="B25" s="4">
        <f>'текущий 2017'!C1068</f>
        <v>-2966.790000000008</v>
      </c>
    </row>
    <row r="26" spans="1:2" ht="15">
      <c r="A26" s="1" t="s">
        <v>28</v>
      </c>
      <c r="B26" s="4">
        <f>'текущий 2017'!C1119</f>
        <v>25861.260000000002</v>
      </c>
    </row>
    <row r="27" spans="1:2" ht="15">
      <c r="A27" s="1" t="s">
        <v>29</v>
      </c>
      <c r="B27" s="4">
        <f>'текущий 2017'!C1164</f>
        <v>2965.93</v>
      </c>
    </row>
    <row r="28" spans="1:2" ht="15">
      <c r="A28" s="1" t="s">
        <v>30</v>
      </c>
      <c r="B28" s="4">
        <f>'текущий 2017'!C1215</f>
        <v>47186.96000000002</v>
      </c>
    </row>
    <row r="29" spans="1:2" ht="15">
      <c r="A29" s="1" t="s">
        <v>31</v>
      </c>
      <c r="B29" s="4">
        <f>'текущий 2017'!C1266</f>
        <v>-15065.820000000007</v>
      </c>
    </row>
    <row r="30" spans="1:2" ht="15">
      <c r="A30" s="1" t="s">
        <v>32</v>
      </c>
      <c r="B30" s="4">
        <f>'текущий 2017'!C1317</f>
        <v>96547.17000000001</v>
      </c>
    </row>
    <row r="31" spans="1:2" ht="15">
      <c r="A31" s="1" t="s">
        <v>33</v>
      </c>
      <c r="B31" s="4">
        <f>'текущий 2017'!C1368</f>
        <v>155152.89</v>
      </c>
    </row>
    <row r="32" spans="1:2" ht="15">
      <c r="A32" s="1" t="s">
        <v>34</v>
      </c>
      <c r="B32" s="4">
        <f>'текущий 2017'!C1414</f>
        <v>100320.52999999997</v>
      </c>
    </row>
    <row r="33" spans="1:2" ht="15">
      <c r="A33" s="1" t="s">
        <v>35</v>
      </c>
      <c r="B33" s="4">
        <f>'текущий 2017'!C1465</f>
        <v>65302.83000000001</v>
      </c>
    </row>
    <row r="34" spans="1:2" ht="15">
      <c r="A34" s="1" t="s">
        <v>36</v>
      </c>
      <c r="B34" s="4">
        <f>'текущий 2017'!C1516</f>
        <v>6610.040000000001</v>
      </c>
    </row>
    <row r="35" spans="1:2" ht="15">
      <c r="A35" s="1" t="s">
        <v>37</v>
      </c>
      <c r="B35" s="4">
        <f>'текущий 2017'!C1567</f>
        <v>26878.919999999995</v>
      </c>
    </row>
    <row r="36" spans="1:2" ht="15">
      <c r="A36" s="1" t="s">
        <v>38</v>
      </c>
      <c r="B36" s="4">
        <f>'текущий 2017'!C1618</f>
        <v>-4913.970000000001</v>
      </c>
    </row>
    <row r="37" spans="1:2" ht="15">
      <c r="A37" s="1" t="s">
        <v>39</v>
      </c>
      <c r="B37" s="4">
        <f>'текущий 2017'!C1669</f>
        <v>14829.889999999998</v>
      </c>
    </row>
    <row r="38" spans="1:2" ht="15">
      <c r="A38" s="1" t="s">
        <v>40</v>
      </c>
      <c r="B38" s="4">
        <f>'текущий 2017'!C1720</f>
        <v>-6538.980000000001</v>
      </c>
    </row>
    <row r="39" spans="1:2" ht="15">
      <c r="A39" s="1" t="s">
        <v>41</v>
      </c>
      <c r="B39" s="4">
        <f>'текущий 2017'!C1771</f>
        <v>33626.80999999998</v>
      </c>
    </row>
    <row r="40" spans="1:2" ht="15">
      <c r="A40" s="1" t="s">
        <v>42</v>
      </c>
      <c r="B40" s="4">
        <f>'текущий 2017'!C1822</f>
        <v>11962.749999999998</v>
      </c>
    </row>
    <row r="41" spans="1:2" ht="15">
      <c r="A41" s="1" t="s">
        <v>43</v>
      </c>
      <c r="B41" s="4">
        <f>'текущий 2017'!C1873</f>
        <v>16736.79999999999</v>
      </c>
    </row>
    <row r="42" spans="1:2" ht="15">
      <c r="A42" s="1" t="s">
        <v>44</v>
      </c>
      <c r="B42" s="4">
        <f>'текущий 2017'!C1924</f>
        <v>91722.34</v>
      </c>
    </row>
    <row r="43" spans="1:2" ht="15">
      <c r="A43" s="1" t="s">
        <v>45</v>
      </c>
      <c r="B43" s="4">
        <f>'текущий 2017'!C1975</f>
        <v>179460.53000000003</v>
      </c>
    </row>
    <row r="44" spans="1:2" ht="15">
      <c r="A44" s="11" t="s">
        <v>77</v>
      </c>
      <c r="B44" s="4">
        <f>'текущий 2017'!C2026</f>
        <v>30675.840000000004</v>
      </c>
    </row>
    <row r="45" spans="1:2" ht="15">
      <c r="A45" s="11" t="s">
        <v>46</v>
      </c>
      <c r="B45" s="4">
        <f>'текущий 2017'!C2077</f>
        <v>52116.16</v>
      </c>
    </row>
    <row r="46" spans="1:2" ht="15">
      <c r="A46" s="11" t="s">
        <v>47</v>
      </c>
      <c r="B46" s="4">
        <f>'текущий 2017'!C2128</f>
        <v>92180.97999999998</v>
      </c>
    </row>
    <row r="47" spans="1:2" ht="15">
      <c r="A47" s="11" t="s">
        <v>48</v>
      </c>
      <c r="B47" s="4">
        <f>'текущий 2017'!C2179</f>
        <v>106888.9</v>
      </c>
    </row>
    <row r="48" spans="1:2" ht="15">
      <c r="A48" s="11" t="s">
        <v>49</v>
      </c>
      <c r="B48" s="4">
        <f>'текущий 2017'!C2230</f>
        <v>44262.25000000006</v>
      </c>
    </row>
    <row r="49" spans="1:2" ht="15">
      <c r="A49" s="11" t="s">
        <v>50</v>
      </c>
      <c r="B49" s="4">
        <f>'текущий 2017'!C2281</f>
        <v>267429.04000000004</v>
      </c>
    </row>
    <row r="50" spans="1:2" ht="15">
      <c r="A50" s="11" t="s">
        <v>51</v>
      </c>
      <c r="B50" s="4">
        <f>'текущий 2017'!C2332</f>
        <v>13138.21</v>
      </c>
    </row>
    <row r="51" spans="1:2" ht="15">
      <c r="A51" s="11" t="s">
        <v>52</v>
      </c>
      <c r="B51" s="4">
        <f>'текущий 2017'!C2383</f>
        <v>65732.10000000002</v>
      </c>
    </row>
    <row r="52" spans="1:2" ht="15">
      <c r="A52" s="11" t="s">
        <v>53</v>
      </c>
      <c r="B52" s="4">
        <f>'текущий 2017'!C2434</f>
        <v>198988.75</v>
      </c>
    </row>
    <row r="53" spans="1:2" ht="15">
      <c r="A53" s="11" t="s">
        <v>54</v>
      </c>
      <c r="B53" s="4">
        <f>'текущий 2017'!C2485</f>
        <v>94704.50000000001</v>
      </c>
    </row>
    <row r="54" spans="1:2" ht="15">
      <c r="A54" s="11" t="s">
        <v>55</v>
      </c>
      <c r="B54" s="4">
        <f>'текущий 2017'!C2536</f>
        <v>60616.87000000005</v>
      </c>
    </row>
    <row r="55" spans="1:2" ht="15">
      <c r="A55" s="11" t="s">
        <v>56</v>
      </c>
      <c r="B55" s="4">
        <f>'текущий 2017'!C2587</f>
        <v>12923.840000000004</v>
      </c>
    </row>
    <row r="56" spans="1:2" ht="15">
      <c r="A56" s="11" t="s">
        <v>57</v>
      </c>
      <c r="B56" s="4">
        <f>'текущий 2017'!C2638</f>
        <v>-69991.92000000001</v>
      </c>
    </row>
    <row r="57" spans="1:2" ht="15">
      <c r="A57" s="11" t="s">
        <v>58</v>
      </c>
      <c r="B57" s="4">
        <f>'текущий 2017'!C2689</f>
        <v>144027.96000000002</v>
      </c>
    </row>
    <row r="58" spans="1:2" ht="15">
      <c r="A58" s="11" t="s">
        <v>59</v>
      </c>
      <c r="B58" s="4">
        <f>'текущий 2017'!C2740</f>
        <v>261000.14</v>
      </c>
    </row>
    <row r="59" spans="1:2" ht="15">
      <c r="A59" s="11" t="s">
        <v>60</v>
      </c>
      <c r="B59" s="4">
        <f>'текущий 2017'!C2791</f>
        <v>18488.70000000001</v>
      </c>
    </row>
    <row r="60" spans="1:2" ht="15">
      <c r="A60" s="11" t="s">
        <v>61</v>
      </c>
      <c r="B60" s="4">
        <f>'текущий 2017'!C2843</f>
        <v>33696.67000000003</v>
      </c>
    </row>
    <row r="61" spans="1:2" ht="15">
      <c r="A61" s="11" t="s">
        <v>62</v>
      </c>
      <c r="B61" s="4">
        <f>'текущий 2017'!C2893</f>
        <v>102485.71000000002</v>
      </c>
    </row>
    <row r="62" spans="1:2" ht="15">
      <c r="A62" s="11" t="s">
        <v>63</v>
      </c>
      <c r="B62" s="4">
        <f>'текущий 2017'!C2944</f>
        <v>137919.25999999998</v>
      </c>
    </row>
    <row r="63" spans="1:2" ht="15">
      <c r="A63" s="11" t="s">
        <v>64</v>
      </c>
      <c r="B63" s="4">
        <f>'текущий 2017'!C2995</f>
        <v>187113.15000000002</v>
      </c>
    </row>
    <row r="64" spans="1:2" ht="15">
      <c r="A64" s="11" t="s">
        <v>65</v>
      </c>
      <c r="B64" s="4">
        <f>'текущий 2017'!C3046</f>
        <v>21726.839999999993</v>
      </c>
    </row>
    <row r="65" spans="1:2" ht="15">
      <c r="A65" s="11" t="s">
        <v>66</v>
      </c>
      <c r="B65" s="4">
        <f>'текущий 2017'!C3097</f>
        <v>22586</v>
      </c>
    </row>
    <row r="66" spans="1:2" ht="15">
      <c r="A66" s="11" t="s">
        <v>67</v>
      </c>
      <c r="B66" s="4">
        <f>'текущий 2017'!C3148</f>
        <v>11630.479999999996</v>
      </c>
    </row>
    <row r="67" spans="1:2" ht="15">
      <c r="A67" s="11" t="s">
        <v>68</v>
      </c>
      <c r="B67" s="4">
        <f>'текущий 2017'!C3199</f>
        <v>24416.95000000001</v>
      </c>
    </row>
    <row r="68" spans="1:2" ht="15">
      <c r="A68" s="11" t="s">
        <v>69</v>
      </c>
      <c r="B68" s="4">
        <f>'текущий 2017'!C3250</f>
        <v>-5534.1999999999825</v>
      </c>
    </row>
    <row r="69" spans="1:2" ht="15">
      <c r="A69" s="11" t="s">
        <v>70</v>
      </c>
      <c r="B69" s="4">
        <f>'текущий 2017'!C3301</f>
        <v>-21029.820000000007</v>
      </c>
    </row>
    <row r="70" spans="1:2" ht="15">
      <c r="A70" s="11" t="s">
        <v>71</v>
      </c>
      <c r="B70" s="4">
        <f>'текущий 2017'!C3352</f>
        <v>23004.780000000028</v>
      </c>
    </row>
    <row r="71" spans="1:2" ht="15">
      <c r="A71" s="11" t="s">
        <v>72</v>
      </c>
      <c r="B71" s="4">
        <f>'текущий 2017'!C3403</f>
        <v>-89593.08</v>
      </c>
    </row>
    <row r="72" spans="1:2" ht="15">
      <c r="A72" s="11" t="s">
        <v>73</v>
      </c>
      <c r="B72" s="4">
        <f>'текущий 2017'!C3454</f>
        <v>-30098.660000000033</v>
      </c>
    </row>
    <row r="73" spans="1:2" ht="15">
      <c r="A73" s="11" t="s">
        <v>74</v>
      </c>
      <c r="B73" s="4">
        <f>'текущий 2017'!C3505</f>
        <v>104984.15</v>
      </c>
    </row>
    <row r="74" spans="1:2" ht="15">
      <c r="A74" s="11" t="s">
        <v>75</v>
      </c>
      <c r="B74" s="4">
        <f>'текущий 2017'!C3556</f>
        <v>153459.05000000005</v>
      </c>
    </row>
    <row r="75" spans="1:2" ht="15">
      <c r="A75" s="11" t="s">
        <v>76</v>
      </c>
      <c r="B75" s="4">
        <f>'текущий 2017'!C3607</f>
        <v>13292.320000000007</v>
      </c>
    </row>
    <row r="76" ht="15">
      <c r="B76" s="12"/>
    </row>
    <row r="78" ht="15">
      <c r="B78" s="12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User</cp:lastModifiedBy>
  <cp:lastPrinted>2018-03-28T13:03:28Z</cp:lastPrinted>
  <dcterms:created xsi:type="dcterms:W3CDTF">2015-11-23T07:19:21Z</dcterms:created>
  <dcterms:modified xsi:type="dcterms:W3CDTF">2018-03-28T13:09:47Z</dcterms:modified>
  <cp:category/>
  <cp:version/>
  <cp:contentType/>
  <cp:contentStatus/>
</cp:coreProperties>
</file>